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8507" tabRatio="750" activeTab="3"/>
  </bookViews>
  <sheets>
    <sheet name="一般公共预算-表一" sheetId="3" r:id="rId1"/>
    <sheet name="表二" sheetId="6" r:id="rId2"/>
    <sheet name="表三" sheetId="10" r:id="rId3"/>
    <sheet name="一般公共预算说明1" sheetId="21" r:id="rId4"/>
    <sheet name="政府性基金-表四" sheetId="11" r:id="rId5"/>
    <sheet name="表五" sheetId="13" r:id="rId6"/>
    <sheet name="表六" sheetId="16" r:id="rId7"/>
    <sheet name="政府性基金说明2" sheetId="22" r:id="rId8"/>
    <sheet name="社保基金-表七" sheetId="18" r:id="rId9"/>
    <sheet name="表八" sheetId="19" r:id="rId10"/>
    <sheet name="表九" sheetId="20" r:id="rId11"/>
    <sheet name="社保基金说明3" sheetId="23" r:id="rId12"/>
    <sheet name="表十" sheetId="25" r:id="rId13"/>
    <sheet name="表十一" sheetId="26" r:id="rId14"/>
    <sheet name="国有资本经营预算说明4" sheetId="28" r:id="rId15"/>
  </sheets>
  <definedNames>
    <definedName name="_xlnm._FilterDatabase" localSheetId="1" hidden="1">表二!$A$7:$G$216</definedName>
    <definedName name="_lst_r_地方财政预算表2015年全省汇总_10_科目编码名称">#NAME?</definedName>
    <definedName name="专项收入全年预计数">#REF!</definedName>
    <definedName name="专项收入年初预算数">#REF!</definedName>
    <definedName name="地区名称">#REF!</definedName>
    <definedName name="_ESF8887" localSheetId="0">#REF!</definedName>
    <definedName name="_xlnm.Print_Titles" localSheetId="0">'一般公共预算-表一'!$6:$7</definedName>
    <definedName name="_EST1539" localSheetId="0">#REF!</definedName>
    <definedName name="_ESF8893" localSheetId="0">#REF!</definedName>
    <definedName name="_ESF8892" localSheetId="0">#REF!</definedName>
    <definedName name="_ESF8896" localSheetId="0">#REF!</definedName>
    <definedName name="_ESF8891" localSheetId="0">#REF!</definedName>
    <definedName name="_ESF8895" localSheetId="0">#REF!</definedName>
    <definedName name="_ESF8888" localSheetId="0">#REF!</definedName>
    <definedName name="_ESF8894" localSheetId="0">#REF!</definedName>
    <definedName name="_ESF8889" localSheetId="0">#REF!</definedName>
    <definedName name="_ESF8890" localSheetId="0">#REF!</definedName>
    <definedName name="_EST1538" localSheetId="0">#REF!</definedName>
    <definedName name="_EST1540" localSheetId="1">#REF!</definedName>
    <definedName name="_ESF8901" localSheetId="1">#REF!</definedName>
    <definedName name="_ESF8900" localSheetId="1">#REF!</definedName>
    <definedName name="_ESF8897" localSheetId="1">#REF!</definedName>
    <definedName name="_ESF8899" localSheetId="1">#REF!</definedName>
    <definedName name="_xlnm.Print_Titles" localSheetId="1">表二!$6:$7</definedName>
    <definedName name="_ESF8898" localSheetId="1">#REF!</definedName>
    <definedName name="_ESF8906" localSheetId="2">#REF!</definedName>
    <definedName name="_EST1541" localSheetId="2">#REF!</definedName>
    <definedName name="_ESF8902" localSheetId="2">#REF!</definedName>
    <definedName name="_ESF8905" localSheetId="2">#REF!</definedName>
    <definedName name="_xlnm.Print_Titles" localSheetId="2">表三!$6:$7</definedName>
    <definedName name="_ESF8903" localSheetId="2">#REF!</definedName>
    <definedName name="_ESF8904" localSheetId="2">#REF!</definedName>
    <definedName name="_xlnm.Print_Titles" localSheetId="4">'政府性基金-表四'!$2:$7</definedName>
    <definedName name="_xlnm.Print_Titles" localSheetId="5">表五!$6:$7</definedName>
    <definedName name="_xlnm.Print_Titles" localSheetId="6">表六!$6:$7</definedName>
    <definedName name="_xlnm._FilterDatabase" localSheetId="0" hidden="1">'一般公共预算-表一'!$A$35:$G$126</definedName>
    <definedName name="_xlnm._FilterDatabase" localSheetId="2">表三!$A$8:$G$76</definedName>
    <definedName name="_xlnm._FilterDatabase" localSheetId="4">'政府性基金-表四'!$A$8:$G$51</definedName>
    <definedName name="_xlnm._FilterDatabase" localSheetId="5">表五!$A$8:$G$145</definedName>
    <definedName name="_xlnm._FilterDatabase" localSheetId="6">#REF!</definedName>
  </definedNames>
  <calcPr calcId="144525"/>
</workbook>
</file>

<file path=xl/sharedStrings.xml><?xml version="1.0" encoding="utf-8"?>
<sst xmlns="http://schemas.openxmlformats.org/spreadsheetml/2006/main" count="1191" uniqueCount="1049">
  <si>
    <t>表一</t>
  </si>
  <si>
    <r>
      <rPr>
        <sz val="22"/>
        <color rgb="FF000000"/>
        <rFont val="方正小标宋简体"/>
        <charset val="134"/>
      </rPr>
      <t>牟定县一般公共预算收入</t>
    </r>
    <r>
      <rPr>
        <sz val="22"/>
        <color rgb="FF000000"/>
        <rFont val="Times New Roman"/>
        <charset val="134"/>
      </rPr>
      <t>2022</t>
    </r>
    <r>
      <rPr>
        <sz val="22"/>
        <color rgb="FF000000"/>
        <rFont val="方正小标宋简体"/>
        <charset val="134"/>
      </rPr>
      <t>年执行情况和</t>
    </r>
    <r>
      <rPr>
        <sz val="22"/>
        <color rgb="FF000000"/>
        <rFont val="Times New Roman"/>
        <charset val="134"/>
      </rPr>
      <t>2023</t>
    </r>
    <r>
      <rPr>
        <sz val="22"/>
        <color rgb="FF000000"/>
        <rFont val="方正小标宋简体"/>
        <charset val="134"/>
      </rPr>
      <t>年预算情况表</t>
    </r>
  </si>
  <si>
    <r>
      <rPr>
        <sz val="12"/>
        <color indexed="8"/>
        <rFont val="宋体"/>
        <charset val="134"/>
      </rPr>
      <t>单位</t>
    </r>
    <r>
      <rPr>
        <sz val="12"/>
        <color indexed="8"/>
        <rFont val="Times New Roman"/>
        <charset val="0"/>
      </rPr>
      <t>:</t>
    </r>
    <r>
      <rPr>
        <sz val="12"/>
        <color indexed="8"/>
        <rFont val="宋体"/>
        <charset val="134"/>
      </rPr>
      <t>万元</t>
    </r>
  </si>
  <si>
    <r>
      <rPr>
        <b/>
        <sz val="11"/>
        <rFont val="宋体"/>
        <charset val="134"/>
      </rPr>
      <t>科目编码</t>
    </r>
  </si>
  <si>
    <r>
      <rPr>
        <b/>
        <sz val="11"/>
        <color indexed="8"/>
        <rFont val="宋体"/>
        <charset val="134"/>
      </rPr>
      <t>项目</t>
    </r>
  </si>
  <si>
    <r>
      <rPr>
        <b/>
        <sz val="11"/>
        <color rgb="FF000000"/>
        <rFont val="宋体"/>
        <charset val="0"/>
      </rPr>
      <t>上年预算数</t>
    </r>
  </si>
  <si>
    <r>
      <rPr>
        <b/>
        <sz val="11"/>
        <color rgb="FF000000"/>
        <rFont val="宋体"/>
        <charset val="0"/>
      </rPr>
      <t>上年执行数</t>
    </r>
  </si>
  <si>
    <r>
      <rPr>
        <b/>
        <sz val="11"/>
        <color indexed="8"/>
        <rFont val="宋体"/>
        <charset val="134"/>
      </rPr>
      <t>预算数</t>
    </r>
  </si>
  <si>
    <r>
      <rPr>
        <b/>
        <sz val="11"/>
        <color indexed="8"/>
        <rFont val="宋体"/>
        <charset val="134"/>
      </rPr>
      <t>金额</t>
    </r>
  </si>
  <si>
    <r>
      <rPr>
        <b/>
        <sz val="11"/>
        <color rgb="FF000000"/>
        <rFont val="宋体"/>
        <charset val="0"/>
      </rPr>
      <t>为上年预算数的</t>
    </r>
    <r>
      <rPr>
        <b/>
        <sz val="11"/>
        <color rgb="FF000000"/>
        <rFont val="Times New Roman"/>
        <charset val="0"/>
      </rPr>
      <t>%</t>
    </r>
  </si>
  <si>
    <r>
      <rPr>
        <b/>
        <sz val="11"/>
        <color rgb="FF000000"/>
        <rFont val="宋体"/>
        <charset val="0"/>
      </rPr>
      <t>为上年执行数的</t>
    </r>
    <r>
      <rPr>
        <b/>
        <sz val="11"/>
        <color rgb="FF000000"/>
        <rFont val="Times New Roman"/>
        <charset val="0"/>
      </rPr>
      <t>%</t>
    </r>
  </si>
  <si>
    <r>
      <rPr>
        <b/>
        <sz val="11"/>
        <color rgb="FF000000"/>
        <rFont val="Times New Roman"/>
        <charset val="0"/>
      </rPr>
      <t xml:space="preserve">  </t>
    </r>
    <r>
      <rPr>
        <b/>
        <sz val="11"/>
        <color rgb="FF000000"/>
        <rFont val="宋体"/>
        <charset val="0"/>
      </rPr>
      <t>一、税收收入</t>
    </r>
  </si>
  <si>
    <r>
      <rPr>
        <sz val="11"/>
        <color rgb="FF000000"/>
        <rFont val="Times New Roman"/>
        <charset val="0"/>
      </rPr>
      <t xml:space="preserve">        </t>
    </r>
    <r>
      <rPr>
        <sz val="11"/>
        <color rgb="FF000000"/>
        <rFont val="宋体"/>
        <charset val="0"/>
      </rPr>
      <t>增值税</t>
    </r>
  </si>
  <si>
    <r>
      <rPr>
        <sz val="11"/>
        <color indexed="8"/>
        <rFont val="Times New Roman"/>
        <charset val="0"/>
      </rPr>
      <t xml:space="preserve">        </t>
    </r>
    <r>
      <rPr>
        <sz val="11"/>
        <color indexed="8"/>
        <rFont val="宋体"/>
        <charset val="0"/>
      </rPr>
      <t>企业所得税</t>
    </r>
  </si>
  <si>
    <r>
      <rPr>
        <sz val="11"/>
        <color indexed="8"/>
        <rFont val="Times New Roman"/>
        <charset val="0"/>
      </rPr>
      <t xml:space="preserve">        </t>
    </r>
    <r>
      <rPr>
        <sz val="11"/>
        <color indexed="8"/>
        <rFont val="宋体"/>
        <charset val="0"/>
      </rPr>
      <t>企业所得税退税</t>
    </r>
  </si>
  <si>
    <r>
      <rPr>
        <sz val="11"/>
        <color indexed="8"/>
        <rFont val="Times New Roman"/>
        <charset val="0"/>
      </rPr>
      <t xml:space="preserve">        </t>
    </r>
    <r>
      <rPr>
        <sz val="11"/>
        <color indexed="8"/>
        <rFont val="宋体"/>
        <charset val="0"/>
      </rPr>
      <t>个人所得税</t>
    </r>
  </si>
  <si>
    <r>
      <rPr>
        <sz val="11"/>
        <color indexed="8"/>
        <rFont val="Times New Roman"/>
        <charset val="0"/>
      </rPr>
      <t xml:space="preserve">        </t>
    </r>
    <r>
      <rPr>
        <sz val="11"/>
        <color indexed="8"/>
        <rFont val="宋体"/>
        <charset val="0"/>
      </rPr>
      <t>资源税</t>
    </r>
  </si>
  <si>
    <r>
      <rPr>
        <sz val="11"/>
        <color indexed="8"/>
        <rFont val="Times New Roman"/>
        <charset val="0"/>
      </rPr>
      <t xml:space="preserve">        </t>
    </r>
    <r>
      <rPr>
        <sz val="11"/>
        <color indexed="8"/>
        <rFont val="宋体"/>
        <charset val="0"/>
      </rPr>
      <t>城市维护建设税</t>
    </r>
  </si>
  <si>
    <r>
      <rPr>
        <sz val="11"/>
        <color indexed="8"/>
        <rFont val="Times New Roman"/>
        <charset val="0"/>
      </rPr>
      <t xml:space="preserve">        </t>
    </r>
    <r>
      <rPr>
        <sz val="11"/>
        <color indexed="8"/>
        <rFont val="宋体"/>
        <charset val="0"/>
      </rPr>
      <t>房产税</t>
    </r>
  </si>
  <si>
    <r>
      <rPr>
        <sz val="11"/>
        <color indexed="8"/>
        <rFont val="Times New Roman"/>
        <charset val="0"/>
      </rPr>
      <t xml:space="preserve">        </t>
    </r>
    <r>
      <rPr>
        <sz val="11"/>
        <color indexed="8"/>
        <rFont val="宋体"/>
        <charset val="0"/>
      </rPr>
      <t>印花税</t>
    </r>
  </si>
  <si>
    <r>
      <rPr>
        <sz val="11"/>
        <color indexed="8"/>
        <rFont val="Times New Roman"/>
        <charset val="0"/>
      </rPr>
      <t xml:space="preserve">        </t>
    </r>
    <r>
      <rPr>
        <sz val="11"/>
        <color indexed="8"/>
        <rFont val="宋体"/>
        <charset val="0"/>
      </rPr>
      <t>城镇土地使用税</t>
    </r>
  </si>
  <si>
    <r>
      <rPr>
        <sz val="11"/>
        <color indexed="8"/>
        <rFont val="Times New Roman"/>
        <charset val="0"/>
      </rPr>
      <t xml:space="preserve">        </t>
    </r>
    <r>
      <rPr>
        <sz val="11"/>
        <color indexed="8"/>
        <rFont val="宋体"/>
        <charset val="0"/>
      </rPr>
      <t>土地增值税</t>
    </r>
  </si>
  <si>
    <r>
      <rPr>
        <sz val="11"/>
        <color indexed="8"/>
        <rFont val="Times New Roman"/>
        <charset val="0"/>
      </rPr>
      <t xml:space="preserve">        </t>
    </r>
    <r>
      <rPr>
        <sz val="11"/>
        <color indexed="8"/>
        <rFont val="宋体"/>
        <charset val="0"/>
      </rPr>
      <t>车船税</t>
    </r>
  </si>
  <si>
    <r>
      <rPr>
        <sz val="11"/>
        <color indexed="8"/>
        <rFont val="Times New Roman"/>
        <charset val="0"/>
      </rPr>
      <t xml:space="preserve">        </t>
    </r>
    <r>
      <rPr>
        <sz val="11"/>
        <color indexed="8"/>
        <rFont val="宋体"/>
        <charset val="0"/>
      </rPr>
      <t>耕地占用税</t>
    </r>
  </si>
  <si>
    <r>
      <rPr>
        <sz val="11"/>
        <color indexed="8"/>
        <rFont val="Times New Roman"/>
        <charset val="0"/>
      </rPr>
      <t xml:space="preserve">        </t>
    </r>
    <r>
      <rPr>
        <sz val="11"/>
        <color indexed="8"/>
        <rFont val="宋体"/>
        <charset val="0"/>
      </rPr>
      <t>契税</t>
    </r>
  </si>
  <si>
    <r>
      <rPr>
        <sz val="11"/>
        <color indexed="8"/>
        <rFont val="Times New Roman"/>
        <charset val="0"/>
      </rPr>
      <t xml:space="preserve">        </t>
    </r>
    <r>
      <rPr>
        <sz val="11"/>
        <color indexed="8"/>
        <rFont val="宋体"/>
        <charset val="0"/>
      </rPr>
      <t>烟叶税</t>
    </r>
  </si>
  <si>
    <r>
      <rPr>
        <sz val="11"/>
        <color indexed="8"/>
        <rFont val="Times New Roman"/>
        <charset val="0"/>
      </rPr>
      <t xml:space="preserve">        </t>
    </r>
    <r>
      <rPr>
        <sz val="11"/>
        <color indexed="8"/>
        <rFont val="宋体"/>
        <charset val="0"/>
      </rPr>
      <t>环境保护税</t>
    </r>
  </si>
  <si>
    <r>
      <rPr>
        <sz val="11"/>
        <color indexed="8"/>
        <rFont val="Times New Roman"/>
        <charset val="0"/>
      </rPr>
      <t xml:space="preserve">        </t>
    </r>
    <r>
      <rPr>
        <sz val="11"/>
        <color indexed="8"/>
        <rFont val="宋体"/>
        <charset val="0"/>
      </rPr>
      <t>其他税收收入</t>
    </r>
  </si>
  <si>
    <r>
      <rPr>
        <b/>
        <sz val="11"/>
        <color rgb="FF000000"/>
        <rFont val="Times New Roman"/>
        <charset val="0"/>
      </rPr>
      <t xml:space="preserve">  </t>
    </r>
    <r>
      <rPr>
        <b/>
        <sz val="11"/>
        <color rgb="FF000000"/>
        <rFont val="宋体"/>
        <charset val="0"/>
      </rPr>
      <t>二、非税收入</t>
    </r>
  </si>
  <si>
    <r>
      <rPr>
        <sz val="11"/>
        <color indexed="8"/>
        <rFont val="Times New Roman"/>
        <charset val="0"/>
      </rPr>
      <t xml:space="preserve">        </t>
    </r>
    <r>
      <rPr>
        <sz val="11"/>
        <color indexed="8"/>
        <rFont val="宋体"/>
        <charset val="0"/>
      </rPr>
      <t>专项收入</t>
    </r>
  </si>
  <si>
    <r>
      <rPr>
        <sz val="11"/>
        <color rgb="FF000000"/>
        <rFont val="Times New Roman"/>
        <charset val="0"/>
      </rPr>
      <t xml:space="preserve">        </t>
    </r>
    <r>
      <rPr>
        <sz val="11"/>
        <color rgb="FF000000"/>
        <rFont val="宋体"/>
        <charset val="0"/>
      </rPr>
      <t>行政事业性收费收入</t>
    </r>
  </si>
  <si>
    <r>
      <rPr>
        <sz val="11"/>
        <color indexed="8"/>
        <rFont val="Times New Roman"/>
        <charset val="0"/>
      </rPr>
      <t xml:space="preserve">        </t>
    </r>
    <r>
      <rPr>
        <sz val="11"/>
        <color indexed="8"/>
        <rFont val="宋体"/>
        <charset val="0"/>
      </rPr>
      <t>罚没收入</t>
    </r>
  </si>
  <si>
    <r>
      <rPr>
        <sz val="11"/>
        <color indexed="8"/>
        <rFont val="Times New Roman"/>
        <charset val="0"/>
      </rPr>
      <t xml:space="preserve">        </t>
    </r>
    <r>
      <rPr>
        <sz val="11"/>
        <color indexed="8"/>
        <rFont val="宋体"/>
        <charset val="0"/>
      </rPr>
      <t>国有资本经营收入</t>
    </r>
  </si>
  <si>
    <r>
      <rPr>
        <sz val="11"/>
        <color indexed="8"/>
        <rFont val="Times New Roman"/>
        <charset val="0"/>
      </rPr>
      <t xml:space="preserve">        </t>
    </r>
    <r>
      <rPr>
        <sz val="11"/>
        <color indexed="8"/>
        <rFont val="宋体"/>
        <charset val="0"/>
      </rPr>
      <t>国有资源（资产）有偿使用收入</t>
    </r>
  </si>
  <si>
    <r>
      <rPr>
        <sz val="11"/>
        <color indexed="8"/>
        <rFont val="Times New Roman"/>
        <charset val="0"/>
      </rPr>
      <t xml:space="preserve">        </t>
    </r>
    <r>
      <rPr>
        <sz val="11"/>
        <color indexed="8"/>
        <rFont val="宋体"/>
        <charset val="0"/>
      </rPr>
      <t>捐赠收入</t>
    </r>
  </si>
  <si>
    <r>
      <rPr>
        <sz val="11"/>
        <color indexed="8"/>
        <rFont val="Times New Roman"/>
        <charset val="0"/>
      </rPr>
      <t xml:space="preserve">        </t>
    </r>
    <r>
      <rPr>
        <sz val="11"/>
        <color indexed="8"/>
        <rFont val="宋体"/>
        <charset val="0"/>
      </rPr>
      <t>政府住房基金收入</t>
    </r>
  </si>
  <si>
    <r>
      <rPr>
        <sz val="11"/>
        <color indexed="8"/>
        <rFont val="Times New Roman"/>
        <charset val="0"/>
      </rPr>
      <t xml:space="preserve">        </t>
    </r>
    <r>
      <rPr>
        <sz val="11"/>
        <color indexed="8"/>
        <rFont val="宋体"/>
        <charset val="0"/>
      </rPr>
      <t>其他收入</t>
    </r>
  </si>
  <si>
    <r>
      <rPr>
        <b/>
        <sz val="11"/>
        <color rgb="FF000000"/>
        <rFont val="宋体"/>
        <charset val="0"/>
      </rPr>
      <t>一般公共预算收入合计</t>
    </r>
  </si>
  <si>
    <r>
      <rPr>
        <b/>
        <sz val="11"/>
        <color rgb="FF000000"/>
        <rFont val="宋体"/>
        <charset val="134"/>
      </rPr>
      <t>三、地方政府一般债务收入</t>
    </r>
  </si>
  <si>
    <r>
      <rPr>
        <sz val="11"/>
        <color indexed="8"/>
        <rFont val="Times New Roman"/>
        <charset val="0"/>
      </rPr>
      <t xml:space="preserve">        </t>
    </r>
    <r>
      <rPr>
        <sz val="11"/>
        <color indexed="8"/>
        <rFont val="宋体"/>
        <charset val="0"/>
      </rPr>
      <t>地方政府一般债券收入</t>
    </r>
  </si>
  <si>
    <r>
      <rPr>
        <sz val="11"/>
        <color indexed="8"/>
        <rFont val="Times New Roman"/>
        <charset val="0"/>
      </rPr>
      <t xml:space="preserve">        </t>
    </r>
    <r>
      <rPr>
        <sz val="11"/>
        <color indexed="8"/>
        <rFont val="宋体"/>
        <charset val="0"/>
      </rPr>
      <t>地方政府向外国政府借款收入</t>
    </r>
  </si>
  <si>
    <r>
      <rPr>
        <sz val="11"/>
        <color indexed="8"/>
        <rFont val="Times New Roman"/>
        <charset val="0"/>
      </rPr>
      <t xml:space="preserve">        </t>
    </r>
    <r>
      <rPr>
        <sz val="11"/>
        <color indexed="8"/>
        <rFont val="宋体"/>
        <charset val="0"/>
      </rPr>
      <t>地方政府向国际组织借款收入</t>
    </r>
  </si>
  <si>
    <r>
      <rPr>
        <sz val="11"/>
        <color indexed="8"/>
        <rFont val="Times New Roman"/>
        <charset val="0"/>
      </rPr>
      <t xml:space="preserve">        </t>
    </r>
    <r>
      <rPr>
        <sz val="11"/>
        <color indexed="8"/>
        <rFont val="宋体"/>
        <charset val="0"/>
      </rPr>
      <t>地方政府其他一般债务收入</t>
    </r>
  </si>
  <si>
    <t>110</t>
  </si>
  <si>
    <r>
      <rPr>
        <b/>
        <sz val="11"/>
        <color rgb="FF000000"/>
        <rFont val="宋体"/>
        <charset val="134"/>
      </rPr>
      <t>四、转移性收入</t>
    </r>
  </si>
  <si>
    <t>110A</t>
  </si>
  <si>
    <r>
      <rPr>
        <b/>
        <sz val="11"/>
        <color indexed="8"/>
        <rFont val="Times New Roman"/>
        <charset val="0"/>
      </rPr>
      <t xml:space="preserve">        </t>
    </r>
    <r>
      <rPr>
        <b/>
        <sz val="11"/>
        <color indexed="8"/>
        <rFont val="宋体"/>
        <charset val="0"/>
      </rPr>
      <t>上级补助收入</t>
    </r>
  </si>
  <si>
    <t>11001</t>
  </si>
  <si>
    <r>
      <rPr>
        <b/>
        <sz val="11"/>
        <color indexed="8"/>
        <rFont val="Times New Roman"/>
        <charset val="0"/>
      </rPr>
      <t xml:space="preserve">         </t>
    </r>
    <r>
      <rPr>
        <b/>
        <sz val="11"/>
        <color indexed="8"/>
        <rFont val="宋体"/>
        <charset val="0"/>
      </rPr>
      <t>返还性收入</t>
    </r>
  </si>
  <si>
    <t>1100102</t>
  </si>
  <si>
    <r>
      <rPr>
        <sz val="11"/>
        <color indexed="8"/>
        <rFont val="Times New Roman"/>
        <charset val="0"/>
      </rPr>
      <t xml:space="preserve">           </t>
    </r>
    <r>
      <rPr>
        <sz val="11"/>
        <color indexed="8"/>
        <rFont val="宋体"/>
        <charset val="0"/>
      </rPr>
      <t>所得税基数返还收入</t>
    </r>
  </si>
  <si>
    <t>1100103</t>
  </si>
  <si>
    <r>
      <rPr>
        <sz val="11"/>
        <color indexed="8"/>
        <rFont val="Times New Roman"/>
        <charset val="0"/>
      </rPr>
      <t xml:space="preserve">           </t>
    </r>
    <r>
      <rPr>
        <sz val="11"/>
        <color indexed="8"/>
        <rFont val="宋体"/>
        <charset val="0"/>
      </rPr>
      <t>成品油税费改革税收返还收入</t>
    </r>
  </si>
  <si>
    <t>1100104</t>
  </si>
  <si>
    <r>
      <rPr>
        <sz val="11"/>
        <color indexed="8"/>
        <rFont val="Times New Roman"/>
        <charset val="0"/>
      </rPr>
      <t xml:space="preserve">           </t>
    </r>
    <r>
      <rPr>
        <sz val="11"/>
        <color indexed="8"/>
        <rFont val="宋体"/>
        <charset val="0"/>
      </rPr>
      <t>增值税税收返还收入</t>
    </r>
  </si>
  <si>
    <t>1100105</t>
  </si>
  <si>
    <r>
      <rPr>
        <sz val="11"/>
        <color indexed="8"/>
        <rFont val="Times New Roman"/>
        <charset val="0"/>
      </rPr>
      <t xml:space="preserve">           </t>
    </r>
    <r>
      <rPr>
        <sz val="11"/>
        <color indexed="8"/>
        <rFont val="宋体"/>
        <charset val="0"/>
      </rPr>
      <t>消费税税收返还收入</t>
    </r>
  </si>
  <si>
    <t>1100106</t>
  </si>
  <si>
    <r>
      <rPr>
        <sz val="11"/>
        <color indexed="8"/>
        <rFont val="Times New Roman"/>
        <charset val="0"/>
      </rPr>
      <t xml:space="preserve">           </t>
    </r>
    <r>
      <rPr>
        <sz val="11"/>
        <color indexed="8"/>
        <rFont val="宋体"/>
        <charset val="0"/>
      </rPr>
      <t>增值税</t>
    </r>
    <r>
      <rPr>
        <sz val="11"/>
        <color indexed="8"/>
        <rFont val="Times New Roman"/>
        <charset val="0"/>
      </rPr>
      <t>“</t>
    </r>
    <r>
      <rPr>
        <sz val="11"/>
        <color indexed="8"/>
        <rFont val="宋体"/>
        <charset val="0"/>
      </rPr>
      <t>五五分享</t>
    </r>
    <r>
      <rPr>
        <sz val="11"/>
        <color indexed="8"/>
        <rFont val="Times New Roman"/>
        <charset val="0"/>
      </rPr>
      <t>”</t>
    </r>
    <r>
      <rPr>
        <sz val="11"/>
        <color indexed="8"/>
        <rFont val="宋体"/>
        <charset val="0"/>
      </rPr>
      <t>税收返还收入</t>
    </r>
  </si>
  <si>
    <t>1100199</t>
  </si>
  <si>
    <r>
      <rPr>
        <sz val="11"/>
        <color indexed="8"/>
        <rFont val="Times New Roman"/>
        <charset val="0"/>
      </rPr>
      <t xml:space="preserve">           </t>
    </r>
    <r>
      <rPr>
        <sz val="11"/>
        <color indexed="8"/>
        <rFont val="宋体"/>
        <charset val="0"/>
      </rPr>
      <t>其他返还性收入</t>
    </r>
  </si>
  <si>
    <t>11002</t>
  </si>
  <si>
    <r>
      <rPr>
        <b/>
        <sz val="11"/>
        <color indexed="8"/>
        <rFont val="Times New Roman"/>
        <charset val="0"/>
      </rPr>
      <t xml:space="preserve">         </t>
    </r>
    <r>
      <rPr>
        <b/>
        <sz val="11"/>
        <color indexed="8"/>
        <rFont val="宋体"/>
        <charset val="0"/>
      </rPr>
      <t>一般性转移支付收入</t>
    </r>
  </si>
  <si>
    <t>1100201</t>
  </si>
  <si>
    <r>
      <rPr>
        <sz val="11"/>
        <color indexed="8"/>
        <rFont val="Times New Roman"/>
        <charset val="0"/>
      </rPr>
      <t xml:space="preserve">           </t>
    </r>
    <r>
      <rPr>
        <sz val="11"/>
        <color indexed="8"/>
        <rFont val="宋体"/>
        <charset val="0"/>
      </rPr>
      <t>体制补助收入</t>
    </r>
  </si>
  <si>
    <t>1100202</t>
  </si>
  <si>
    <r>
      <rPr>
        <sz val="11"/>
        <color indexed="8"/>
        <rFont val="Times New Roman"/>
        <charset val="0"/>
      </rPr>
      <t xml:space="preserve">           </t>
    </r>
    <r>
      <rPr>
        <sz val="11"/>
        <color indexed="8"/>
        <rFont val="宋体"/>
        <charset val="0"/>
      </rPr>
      <t>均衡性转移支付收入</t>
    </r>
  </si>
  <si>
    <t>1100207</t>
  </si>
  <si>
    <r>
      <rPr>
        <sz val="11"/>
        <color indexed="8"/>
        <rFont val="Times New Roman"/>
        <charset val="0"/>
      </rPr>
      <t xml:space="preserve">           </t>
    </r>
    <r>
      <rPr>
        <sz val="11"/>
        <color indexed="8"/>
        <rFont val="宋体"/>
        <charset val="0"/>
      </rPr>
      <t>县级基本财力保障机制奖补资金收入</t>
    </r>
  </si>
  <si>
    <t>1100208</t>
  </si>
  <si>
    <r>
      <rPr>
        <sz val="11"/>
        <color indexed="8"/>
        <rFont val="Times New Roman"/>
        <charset val="0"/>
      </rPr>
      <t xml:space="preserve">           </t>
    </r>
    <r>
      <rPr>
        <sz val="11"/>
        <color indexed="8"/>
        <rFont val="宋体"/>
        <charset val="0"/>
      </rPr>
      <t>结算补助收入</t>
    </r>
  </si>
  <si>
    <t>1100212</t>
  </si>
  <si>
    <r>
      <rPr>
        <sz val="11"/>
        <color indexed="8"/>
        <rFont val="Times New Roman"/>
        <charset val="0"/>
      </rPr>
      <t xml:space="preserve">           </t>
    </r>
    <r>
      <rPr>
        <sz val="11"/>
        <color indexed="8"/>
        <rFont val="宋体"/>
        <charset val="0"/>
      </rPr>
      <t>资源枯竭型城市转移支付补助收入</t>
    </r>
  </si>
  <si>
    <t>1100214</t>
  </si>
  <si>
    <r>
      <rPr>
        <sz val="11"/>
        <color indexed="8"/>
        <rFont val="Times New Roman"/>
        <charset val="0"/>
      </rPr>
      <t xml:space="preserve">           </t>
    </r>
    <r>
      <rPr>
        <sz val="11"/>
        <color indexed="8"/>
        <rFont val="宋体"/>
        <charset val="0"/>
      </rPr>
      <t>企业事业单位划转补助收入</t>
    </r>
  </si>
  <si>
    <r>
      <rPr>
        <sz val="11"/>
        <color indexed="8"/>
        <rFont val="Times New Roman"/>
        <charset val="0"/>
      </rPr>
      <t xml:space="preserve">           </t>
    </r>
    <r>
      <rPr>
        <sz val="11"/>
        <color indexed="8"/>
        <rFont val="宋体"/>
        <charset val="0"/>
      </rPr>
      <t>产粮（油）大县奖励资金收入</t>
    </r>
  </si>
  <si>
    <t>1100226</t>
  </si>
  <si>
    <r>
      <rPr>
        <sz val="11"/>
        <color indexed="8"/>
        <rFont val="Times New Roman"/>
        <charset val="0"/>
      </rPr>
      <t xml:space="preserve">           </t>
    </r>
    <r>
      <rPr>
        <sz val="11"/>
        <color indexed="8"/>
        <rFont val="宋体"/>
        <charset val="0"/>
      </rPr>
      <t>重点生态功能区转移支付收入</t>
    </r>
  </si>
  <si>
    <t>1100227</t>
  </si>
  <si>
    <r>
      <rPr>
        <sz val="11"/>
        <color indexed="8"/>
        <rFont val="Times New Roman"/>
        <charset val="0"/>
      </rPr>
      <t xml:space="preserve">           </t>
    </r>
    <r>
      <rPr>
        <sz val="11"/>
        <color indexed="8"/>
        <rFont val="宋体"/>
        <charset val="0"/>
      </rPr>
      <t>固定数额补助收入</t>
    </r>
  </si>
  <si>
    <t>1100228</t>
  </si>
  <si>
    <r>
      <rPr>
        <sz val="11"/>
        <color indexed="8"/>
        <rFont val="Times New Roman"/>
        <charset val="0"/>
      </rPr>
      <t xml:space="preserve">           </t>
    </r>
    <r>
      <rPr>
        <sz val="11"/>
        <color indexed="8"/>
        <rFont val="宋体"/>
        <charset val="0"/>
      </rPr>
      <t>革命老区转移支付收入</t>
    </r>
  </si>
  <si>
    <t>1100229</t>
  </si>
  <si>
    <r>
      <rPr>
        <sz val="11"/>
        <color indexed="8"/>
        <rFont val="Times New Roman"/>
        <charset val="0"/>
      </rPr>
      <t xml:space="preserve">           </t>
    </r>
    <r>
      <rPr>
        <sz val="11"/>
        <color indexed="8"/>
        <rFont val="宋体"/>
        <charset val="0"/>
      </rPr>
      <t>民族地区转移支付收入</t>
    </r>
  </si>
  <si>
    <t>1100230</t>
  </si>
  <si>
    <r>
      <rPr>
        <sz val="11"/>
        <color indexed="8"/>
        <rFont val="Times New Roman"/>
        <charset val="0"/>
      </rPr>
      <t xml:space="preserve">           </t>
    </r>
    <r>
      <rPr>
        <sz val="11"/>
        <color indexed="8"/>
        <rFont val="宋体"/>
        <charset val="0"/>
      </rPr>
      <t>边境地区转移支付收入</t>
    </r>
  </si>
  <si>
    <t>1100231</t>
  </si>
  <si>
    <r>
      <rPr>
        <sz val="11"/>
        <color indexed="8"/>
        <rFont val="Times New Roman"/>
        <charset val="0"/>
      </rPr>
      <t xml:space="preserve">           </t>
    </r>
    <r>
      <rPr>
        <sz val="11"/>
        <color indexed="8"/>
        <rFont val="宋体"/>
        <charset val="0"/>
      </rPr>
      <t>欠发达地区转移支付收入</t>
    </r>
  </si>
  <si>
    <t>1100241</t>
  </si>
  <si>
    <r>
      <rPr>
        <sz val="11"/>
        <color indexed="8"/>
        <rFont val="Times New Roman"/>
        <charset val="0"/>
      </rPr>
      <t xml:space="preserve">           </t>
    </r>
    <r>
      <rPr>
        <sz val="11"/>
        <color indexed="8"/>
        <rFont val="宋体"/>
        <charset val="0"/>
      </rPr>
      <t>一般公共服务共同财政事权转移支付收入</t>
    </r>
  </si>
  <si>
    <t>1100242</t>
  </si>
  <si>
    <r>
      <rPr>
        <sz val="11"/>
        <color indexed="8"/>
        <rFont val="Times New Roman"/>
        <charset val="0"/>
      </rPr>
      <t xml:space="preserve">           </t>
    </r>
    <r>
      <rPr>
        <sz val="11"/>
        <color indexed="8"/>
        <rFont val="宋体"/>
        <charset val="0"/>
      </rPr>
      <t>外交共同财政事权转移支付收入</t>
    </r>
  </si>
  <si>
    <t>1100243</t>
  </si>
  <si>
    <r>
      <rPr>
        <sz val="11"/>
        <color indexed="8"/>
        <rFont val="Times New Roman"/>
        <charset val="0"/>
      </rPr>
      <t xml:space="preserve">           </t>
    </r>
    <r>
      <rPr>
        <sz val="11"/>
        <color indexed="8"/>
        <rFont val="宋体"/>
        <charset val="0"/>
      </rPr>
      <t>国防共同财政事权转移支付收入</t>
    </r>
  </si>
  <si>
    <t>1100244</t>
  </si>
  <si>
    <r>
      <rPr>
        <sz val="11"/>
        <color indexed="8"/>
        <rFont val="Times New Roman"/>
        <charset val="0"/>
      </rPr>
      <t xml:space="preserve">           </t>
    </r>
    <r>
      <rPr>
        <sz val="11"/>
        <color indexed="8"/>
        <rFont val="宋体"/>
        <charset val="0"/>
      </rPr>
      <t>公共安全共同财政事权转移支付收入</t>
    </r>
  </si>
  <si>
    <t>1100245</t>
  </si>
  <si>
    <r>
      <rPr>
        <sz val="11"/>
        <color indexed="8"/>
        <rFont val="Times New Roman"/>
        <charset val="0"/>
      </rPr>
      <t xml:space="preserve">           </t>
    </r>
    <r>
      <rPr>
        <sz val="11"/>
        <color indexed="8"/>
        <rFont val="宋体"/>
        <charset val="0"/>
      </rPr>
      <t>教育共同财政事权转移支付收入</t>
    </r>
  </si>
  <si>
    <t>1100246</t>
  </si>
  <si>
    <r>
      <rPr>
        <sz val="11"/>
        <color indexed="8"/>
        <rFont val="Times New Roman"/>
        <charset val="0"/>
      </rPr>
      <t xml:space="preserve">           </t>
    </r>
    <r>
      <rPr>
        <sz val="11"/>
        <color indexed="8"/>
        <rFont val="宋体"/>
        <charset val="0"/>
      </rPr>
      <t>科学技术共同财政事权转移支付收入</t>
    </r>
  </si>
  <si>
    <t>1100247</t>
  </si>
  <si>
    <r>
      <rPr>
        <sz val="11"/>
        <color indexed="8"/>
        <rFont val="Times New Roman"/>
        <charset val="0"/>
      </rPr>
      <t xml:space="preserve">           </t>
    </r>
    <r>
      <rPr>
        <sz val="11"/>
        <color indexed="8"/>
        <rFont val="宋体"/>
        <charset val="0"/>
      </rPr>
      <t>文化旅游体育与传媒共同财政事权转移支付收入</t>
    </r>
  </si>
  <si>
    <t>1100248</t>
  </si>
  <si>
    <r>
      <rPr>
        <sz val="11"/>
        <color indexed="8"/>
        <rFont val="Times New Roman"/>
        <charset val="0"/>
      </rPr>
      <t xml:space="preserve">           </t>
    </r>
    <r>
      <rPr>
        <sz val="11"/>
        <color indexed="8"/>
        <rFont val="宋体"/>
        <charset val="0"/>
      </rPr>
      <t>社会保障和就业共同财政事权转移支付收入</t>
    </r>
  </si>
  <si>
    <t>1100249</t>
  </si>
  <si>
    <r>
      <rPr>
        <sz val="11"/>
        <color indexed="8"/>
        <rFont val="Times New Roman"/>
        <charset val="0"/>
      </rPr>
      <t xml:space="preserve">           </t>
    </r>
    <r>
      <rPr>
        <sz val="11"/>
        <color indexed="8"/>
        <rFont val="宋体"/>
        <charset val="0"/>
      </rPr>
      <t>医疗卫生共同财政事权转移支付收入</t>
    </r>
  </si>
  <si>
    <t>1100250</t>
  </si>
  <si>
    <r>
      <rPr>
        <sz val="11"/>
        <color indexed="8"/>
        <rFont val="Times New Roman"/>
        <charset val="0"/>
      </rPr>
      <t xml:space="preserve">           </t>
    </r>
    <r>
      <rPr>
        <sz val="11"/>
        <color indexed="8"/>
        <rFont val="宋体"/>
        <charset val="0"/>
      </rPr>
      <t>节能环保共同财政事权转移支付收入</t>
    </r>
  </si>
  <si>
    <t>1100251</t>
  </si>
  <si>
    <r>
      <rPr>
        <sz val="11"/>
        <color indexed="8"/>
        <rFont val="Times New Roman"/>
        <charset val="0"/>
      </rPr>
      <t xml:space="preserve">           </t>
    </r>
    <r>
      <rPr>
        <sz val="11"/>
        <color indexed="8"/>
        <rFont val="宋体"/>
        <charset val="0"/>
      </rPr>
      <t>城乡社区共同财政事权转移支付收入</t>
    </r>
  </si>
  <si>
    <t>1100252</t>
  </si>
  <si>
    <r>
      <rPr>
        <sz val="11"/>
        <color indexed="8"/>
        <rFont val="Times New Roman"/>
        <charset val="0"/>
      </rPr>
      <t xml:space="preserve">           </t>
    </r>
    <r>
      <rPr>
        <sz val="11"/>
        <color indexed="8"/>
        <rFont val="宋体"/>
        <charset val="0"/>
      </rPr>
      <t>农林水共同财政事权转移支付收入</t>
    </r>
  </si>
  <si>
    <t>1100253</t>
  </si>
  <si>
    <r>
      <rPr>
        <sz val="11"/>
        <color indexed="8"/>
        <rFont val="Times New Roman"/>
        <charset val="0"/>
      </rPr>
      <t xml:space="preserve">           </t>
    </r>
    <r>
      <rPr>
        <sz val="11"/>
        <color indexed="8"/>
        <rFont val="宋体"/>
        <charset val="0"/>
      </rPr>
      <t>交通运输共同财政事权转移支付收入</t>
    </r>
  </si>
  <si>
    <t>1100254</t>
  </si>
  <si>
    <r>
      <rPr>
        <sz val="11"/>
        <color indexed="8"/>
        <rFont val="Times New Roman"/>
        <charset val="0"/>
      </rPr>
      <t xml:space="preserve">           </t>
    </r>
    <r>
      <rPr>
        <sz val="11"/>
        <color indexed="8"/>
        <rFont val="宋体"/>
        <charset val="0"/>
      </rPr>
      <t>资源勘探工业信息等共同财政事权转移支付收入</t>
    </r>
  </si>
  <si>
    <t>1100255</t>
  </si>
  <si>
    <r>
      <rPr>
        <sz val="11"/>
        <color indexed="8"/>
        <rFont val="Times New Roman"/>
        <charset val="0"/>
      </rPr>
      <t xml:space="preserve">           </t>
    </r>
    <r>
      <rPr>
        <sz val="11"/>
        <color indexed="8"/>
        <rFont val="宋体"/>
        <charset val="0"/>
      </rPr>
      <t>商业服务业等共同财政事权转移支付收入</t>
    </r>
  </si>
  <si>
    <t>1100256</t>
  </si>
  <si>
    <r>
      <rPr>
        <sz val="11"/>
        <color indexed="8"/>
        <rFont val="Times New Roman"/>
        <charset val="0"/>
      </rPr>
      <t xml:space="preserve">           </t>
    </r>
    <r>
      <rPr>
        <sz val="11"/>
        <color indexed="8"/>
        <rFont val="宋体"/>
        <charset val="0"/>
      </rPr>
      <t>金融共同财政事权转移支付收入</t>
    </r>
  </si>
  <si>
    <t>1100257</t>
  </si>
  <si>
    <r>
      <rPr>
        <sz val="11"/>
        <color indexed="8"/>
        <rFont val="Times New Roman"/>
        <charset val="0"/>
      </rPr>
      <t xml:space="preserve">           </t>
    </r>
    <r>
      <rPr>
        <sz val="11"/>
        <color indexed="8"/>
        <rFont val="宋体"/>
        <charset val="0"/>
      </rPr>
      <t>自然资源海洋气象等共同财政事权转移支付收入</t>
    </r>
  </si>
  <si>
    <t>1100258</t>
  </si>
  <si>
    <r>
      <rPr>
        <sz val="11"/>
        <color indexed="8"/>
        <rFont val="Times New Roman"/>
        <charset val="0"/>
      </rPr>
      <t xml:space="preserve">           </t>
    </r>
    <r>
      <rPr>
        <sz val="11"/>
        <color indexed="8"/>
        <rFont val="宋体"/>
        <charset val="0"/>
      </rPr>
      <t>住房保障共同财政事权转移支付收入</t>
    </r>
  </si>
  <si>
    <t>1100259</t>
  </si>
  <si>
    <r>
      <rPr>
        <sz val="11"/>
        <color indexed="8"/>
        <rFont val="Times New Roman"/>
        <charset val="0"/>
      </rPr>
      <t xml:space="preserve">           </t>
    </r>
    <r>
      <rPr>
        <sz val="11"/>
        <color indexed="8"/>
        <rFont val="宋体"/>
        <charset val="0"/>
      </rPr>
      <t>粮油物资储备共同财政事权转移支付收入</t>
    </r>
  </si>
  <si>
    <t>1100260</t>
  </si>
  <si>
    <r>
      <rPr>
        <sz val="11"/>
        <color indexed="8"/>
        <rFont val="Times New Roman"/>
        <charset val="0"/>
      </rPr>
      <t xml:space="preserve">           </t>
    </r>
    <r>
      <rPr>
        <sz val="11"/>
        <color indexed="8"/>
        <rFont val="宋体"/>
        <charset val="0"/>
      </rPr>
      <t>灾害防治及应急管理共同财政事权转移支付收入</t>
    </r>
  </si>
  <si>
    <t>1100269</t>
  </si>
  <si>
    <r>
      <rPr>
        <sz val="11"/>
        <color indexed="8"/>
        <rFont val="Times New Roman"/>
        <charset val="0"/>
      </rPr>
      <t xml:space="preserve">           </t>
    </r>
    <r>
      <rPr>
        <sz val="11"/>
        <color indexed="8"/>
        <rFont val="宋体"/>
        <charset val="0"/>
      </rPr>
      <t>其他共同财政事权转移支付收入</t>
    </r>
  </si>
  <si>
    <t>1100296</t>
  </si>
  <si>
    <r>
      <rPr>
        <sz val="11"/>
        <color indexed="8"/>
        <rFont val="Times New Roman"/>
        <charset val="0"/>
      </rPr>
      <t xml:space="preserve">          </t>
    </r>
    <r>
      <rPr>
        <sz val="11"/>
        <color indexed="8"/>
        <rFont val="宋体"/>
        <charset val="0"/>
      </rPr>
      <t>增值税留抵退税转移支付收入</t>
    </r>
  </si>
  <si>
    <t>1100297</t>
  </si>
  <si>
    <r>
      <rPr>
        <sz val="11"/>
        <color indexed="8"/>
        <rFont val="Times New Roman"/>
        <charset val="0"/>
      </rPr>
      <t xml:space="preserve">          </t>
    </r>
    <r>
      <rPr>
        <sz val="11"/>
        <color indexed="8"/>
        <rFont val="宋体"/>
        <charset val="0"/>
      </rPr>
      <t>其他退税减税降费转移支付收入</t>
    </r>
  </si>
  <si>
    <t>1100298</t>
  </si>
  <si>
    <r>
      <rPr>
        <sz val="11"/>
        <color indexed="8"/>
        <rFont val="Times New Roman"/>
        <charset val="0"/>
      </rPr>
      <t xml:space="preserve">          </t>
    </r>
    <r>
      <rPr>
        <sz val="11"/>
        <color indexed="8"/>
        <rFont val="宋体"/>
        <charset val="0"/>
      </rPr>
      <t>补充县区财力转移支付收入</t>
    </r>
  </si>
  <si>
    <t>1100299</t>
  </si>
  <si>
    <r>
      <rPr>
        <sz val="11"/>
        <color indexed="8"/>
        <rFont val="Times New Roman"/>
        <charset val="0"/>
      </rPr>
      <t xml:space="preserve">           </t>
    </r>
    <r>
      <rPr>
        <sz val="11"/>
        <color indexed="8"/>
        <rFont val="宋体"/>
        <charset val="0"/>
      </rPr>
      <t>其他一般性转移支付收入</t>
    </r>
  </si>
  <si>
    <t>11003</t>
  </si>
  <si>
    <r>
      <rPr>
        <b/>
        <sz val="11"/>
        <color indexed="8"/>
        <rFont val="Times New Roman"/>
        <charset val="0"/>
      </rPr>
      <t xml:space="preserve">         </t>
    </r>
    <r>
      <rPr>
        <b/>
        <sz val="11"/>
        <color indexed="8"/>
        <rFont val="宋体"/>
        <charset val="0"/>
      </rPr>
      <t>专项转移支付收入</t>
    </r>
  </si>
  <si>
    <t>1100301</t>
  </si>
  <si>
    <r>
      <rPr>
        <sz val="11"/>
        <color indexed="8"/>
        <rFont val="Times New Roman"/>
        <charset val="0"/>
      </rPr>
      <t xml:space="preserve">           </t>
    </r>
    <r>
      <rPr>
        <sz val="11"/>
        <color indexed="8"/>
        <rFont val="宋体"/>
        <charset val="0"/>
      </rPr>
      <t>一般公共服务</t>
    </r>
  </si>
  <si>
    <t>1100302</t>
  </si>
  <si>
    <r>
      <rPr>
        <sz val="11"/>
        <color indexed="8"/>
        <rFont val="Times New Roman"/>
        <charset val="0"/>
      </rPr>
      <t xml:space="preserve">           </t>
    </r>
    <r>
      <rPr>
        <sz val="11"/>
        <color indexed="8"/>
        <rFont val="宋体"/>
        <charset val="0"/>
      </rPr>
      <t>外交</t>
    </r>
  </si>
  <si>
    <t>1100303</t>
  </si>
  <si>
    <r>
      <rPr>
        <sz val="11"/>
        <color indexed="8"/>
        <rFont val="Times New Roman"/>
        <charset val="0"/>
      </rPr>
      <t xml:space="preserve">           </t>
    </r>
    <r>
      <rPr>
        <sz val="11"/>
        <color indexed="8"/>
        <rFont val="宋体"/>
        <charset val="0"/>
      </rPr>
      <t>国防</t>
    </r>
  </si>
  <si>
    <t>1100304</t>
  </si>
  <si>
    <r>
      <rPr>
        <sz val="11"/>
        <color indexed="8"/>
        <rFont val="Times New Roman"/>
        <charset val="0"/>
      </rPr>
      <t xml:space="preserve">           </t>
    </r>
    <r>
      <rPr>
        <sz val="11"/>
        <color indexed="8"/>
        <rFont val="宋体"/>
        <charset val="0"/>
      </rPr>
      <t>公共安全</t>
    </r>
  </si>
  <si>
    <t>1100305</t>
  </si>
  <si>
    <r>
      <rPr>
        <sz val="11"/>
        <color indexed="8"/>
        <rFont val="Times New Roman"/>
        <charset val="0"/>
      </rPr>
      <t xml:space="preserve">           </t>
    </r>
    <r>
      <rPr>
        <sz val="11"/>
        <color indexed="8"/>
        <rFont val="宋体"/>
        <charset val="0"/>
      </rPr>
      <t>教育</t>
    </r>
  </si>
  <si>
    <t>1100306</t>
  </si>
  <si>
    <r>
      <rPr>
        <sz val="11"/>
        <color indexed="8"/>
        <rFont val="Times New Roman"/>
        <charset val="0"/>
      </rPr>
      <t xml:space="preserve">           </t>
    </r>
    <r>
      <rPr>
        <sz val="11"/>
        <color indexed="8"/>
        <rFont val="宋体"/>
        <charset val="0"/>
      </rPr>
      <t>科学技术</t>
    </r>
  </si>
  <si>
    <t>1100307</t>
  </si>
  <si>
    <r>
      <rPr>
        <sz val="11"/>
        <color indexed="8"/>
        <rFont val="Times New Roman"/>
        <charset val="0"/>
      </rPr>
      <t xml:space="preserve">           </t>
    </r>
    <r>
      <rPr>
        <sz val="11"/>
        <color indexed="8"/>
        <rFont val="宋体"/>
        <charset val="0"/>
      </rPr>
      <t>文化旅游体育与传媒</t>
    </r>
  </si>
  <si>
    <t>1100308</t>
  </si>
  <si>
    <r>
      <rPr>
        <sz val="11"/>
        <color indexed="8"/>
        <rFont val="Times New Roman"/>
        <charset val="0"/>
      </rPr>
      <t xml:space="preserve">           </t>
    </r>
    <r>
      <rPr>
        <sz val="11"/>
        <color indexed="8"/>
        <rFont val="宋体"/>
        <charset val="0"/>
      </rPr>
      <t>社会保障和就业</t>
    </r>
  </si>
  <si>
    <t>1100310</t>
  </si>
  <si>
    <r>
      <rPr>
        <sz val="11"/>
        <color indexed="8"/>
        <rFont val="Times New Roman"/>
        <charset val="0"/>
      </rPr>
      <t xml:space="preserve">           </t>
    </r>
    <r>
      <rPr>
        <sz val="11"/>
        <color indexed="8"/>
        <rFont val="宋体"/>
        <charset val="0"/>
      </rPr>
      <t>卫生健康</t>
    </r>
  </si>
  <si>
    <t>1100311</t>
  </si>
  <si>
    <r>
      <rPr>
        <sz val="11"/>
        <color indexed="8"/>
        <rFont val="Times New Roman"/>
        <charset val="0"/>
      </rPr>
      <t xml:space="preserve">           </t>
    </r>
    <r>
      <rPr>
        <sz val="11"/>
        <color indexed="8"/>
        <rFont val="宋体"/>
        <charset val="0"/>
      </rPr>
      <t>节能环保</t>
    </r>
  </si>
  <si>
    <t>1100312</t>
  </si>
  <si>
    <r>
      <rPr>
        <sz val="11"/>
        <color indexed="8"/>
        <rFont val="Times New Roman"/>
        <charset val="0"/>
      </rPr>
      <t xml:space="preserve">           </t>
    </r>
    <r>
      <rPr>
        <sz val="11"/>
        <color indexed="8"/>
        <rFont val="宋体"/>
        <charset val="0"/>
      </rPr>
      <t>城乡社区</t>
    </r>
  </si>
  <si>
    <t>1100313</t>
  </si>
  <si>
    <r>
      <rPr>
        <sz val="11"/>
        <color indexed="8"/>
        <rFont val="Times New Roman"/>
        <charset val="0"/>
      </rPr>
      <t xml:space="preserve">           </t>
    </r>
    <r>
      <rPr>
        <sz val="11"/>
        <color indexed="8"/>
        <rFont val="宋体"/>
        <charset val="0"/>
      </rPr>
      <t>农林水</t>
    </r>
  </si>
  <si>
    <t>1100314</t>
  </si>
  <si>
    <r>
      <rPr>
        <sz val="11"/>
        <color indexed="8"/>
        <rFont val="Times New Roman"/>
        <charset val="0"/>
      </rPr>
      <t xml:space="preserve">           </t>
    </r>
    <r>
      <rPr>
        <sz val="11"/>
        <color indexed="8"/>
        <rFont val="宋体"/>
        <charset val="0"/>
      </rPr>
      <t>交通运输</t>
    </r>
  </si>
  <si>
    <t>1100315</t>
  </si>
  <si>
    <r>
      <rPr>
        <sz val="11"/>
        <color indexed="8"/>
        <rFont val="Times New Roman"/>
        <charset val="0"/>
      </rPr>
      <t xml:space="preserve">           </t>
    </r>
    <r>
      <rPr>
        <sz val="11"/>
        <color indexed="8"/>
        <rFont val="宋体"/>
        <charset val="0"/>
      </rPr>
      <t>资源勘探工业信息等</t>
    </r>
  </si>
  <si>
    <t>1100316</t>
  </si>
  <si>
    <r>
      <rPr>
        <sz val="11"/>
        <color indexed="8"/>
        <rFont val="Times New Roman"/>
        <charset val="0"/>
      </rPr>
      <t xml:space="preserve">           </t>
    </r>
    <r>
      <rPr>
        <sz val="11"/>
        <color indexed="8"/>
        <rFont val="宋体"/>
        <charset val="0"/>
      </rPr>
      <t>商业服务业等</t>
    </r>
  </si>
  <si>
    <t>1100317</t>
  </si>
  <si>
    <r>
      <rPr>
        <sz val="11"/>
        <color indexed="8"/>
        <rFont val="Times New Roman"/>
        <charset val="0"/>
      </rPr>
      <t xml:space="preserve">           </t>
    </r>
    <r>
      <rPr>
        <sz val="11"/>
        <color indexed="8"/>
        <rFont val="宋体"/>
        <charset val="0"/>
      </rPr>
      <t>金融</t>
    </r>
  </si>
  <si>
    <t>1100320</t>
  </si>
  <si>
    <r>
      <rPr>
        <sz val="11"/>
        <color indexed="8"/>
        <rFont val="Times New Roman"/>
        <charset val="0"/>
      </rPr>
      <t xml:space="preserve">           </t>
    </r>
    <r>
      <rPr>
        <sz val="11"/>
        <color indexed="8"/>
        <rFont val="宋体"/>
        <charset val="0"/>
      </rPr>
      <t>自然资源海洋气象等</t>
    </r>
  </si>
  <si>
    <t>1100321</t>
  </si>
  <si>
    <r>
      <rPr>
        <sz val="11"/>
        <color indexed="8"/>
        <rFont val="Times New Roman"/>
        <charset val="0"/>
      </rPr>
      <t xml:space="preserve">           </t>
    </r>
    <r>
      <rPr>
        <sz val="11"/>
        <color indexed="8"/>
        <rFont val="宋体"/>
        <charset val="0"/>
      </rPr>
      <t>住房保障</t>
    </r>
  </si>
  <si>
    <t>1100322</t>
  </si>
  <si>
    <r>
      <rPr>
        <sz val="11"/>
        <color indexed="8"/>
        <rFont val="Times New Roman"/>
        <charset val="0"/>
      </rPr>
      <t xml:space="preserve">           </t>
    </r>
    <r>
      <rPr>
        <sz val="11"/>
        <color indexed="8"/>
        <rFont val="宋体"/>
        <charset val="0"/>
      </rPr>
      <t>粮油物资储备</t>
    </r>
  </si>
  <si>
    <t>1100324</t>
  </si>
  <si>
    <r>
      <rPr>
        <sz val="11"/>
        <color indexed="8"/>
        <rFont val="Times New Roman"/>
        <charset val="0"/>
      </rPr>
      <t xml:space="preserve">           </t>
    </r>
    <r>
      <rPr>
        <sz val="11"/>
        <color indexed="8"/>
        <rFont val="宋体"/>
        <charset val="0"/>
      </rPr>
      <t>灾害防治及应急管理</t>
    </r>
  </si>
  <si>
    <t>1100399</t>
  </si>
  <si>
    <r>
      <rPr>
        <sz val="11"/>
        <color indexed="8"/>
        <rFont val="Times New Roman"/>
        <charset val="0"/>
      </rPr>
      <t xml:space="preserve">           </t>
    </r>
    <r>
      <rPr>
        <sz val="11"/>
        <color indexed="8"/>
        <rFont val="宋体"/>
        <charset val="0"/>
      </rPr>
      <t>其他收入</t>
    </r>
  </si>
  <si>
    <t>11006</t>
  </si>
  <si>
    <r>
      <rPr>
        <b/>
        <sz val="11"/>
        <color indexed="8"/>
        <rFont val="Times New Roman"/>
        <charset val="0"/>
      </rPr>
      <t xml:space="preserve">         </t>
    </r>
    <r>
      <rPr>
        <b/>
        <sz val="11"/>
        <color indexed="8"/>
        <rFont val="宋体"/>
        <charset val="0"/>
      </rPr>
      <t>上解收入</t>
    </r>
  </si>
  <si>
    <t>1100601</t>
  </si>
  <si>
    <r>
      <rPr>
        <sz val="11"/>
        <color indexed="8"/>
        <rFont val="Times New Roman"/>
        <charset val="0"/>
      </rPr>
      <t xml:space="preserve">           </t>
    </r>
    <r>
      <rPr>
        <sz val="11"/>
        <color indexed="8"/>
        <rFont val="宋体"/>
        <charset val="0"/>
      </rPr>
      <t>体制上解收入</t>
    </r>
  </si>
  <si>
    <t>1100602</t>
  </si>
  <si>
    <r>
      <rPr>
        <sz val="11"/>
        <color indexed="8"/>
        <rFont val="Times New Roman"/>
        <charset val="0"/>
      </rPr>
      <t xml:space="preserve">           </t>
    </r>
    <r>
      <rPr>
        <sz val="11"/>
        <color indexed="8"/>
        <rFont val="宋体"/>
        <charset val="0"/>
      </rPr>
      <t>专项上解收入</t>
    </r>
  </si>
  <si>
    <t>11008</t>
  </si>
  <si>
    <r>
      <rPr>
        <b/>
        <sz val="11"/>
        <color indexed="8"/>
        <rFont val="Times New Roman"/>
        <charset val="0"/>
      </rPr>
      <t xml:space="preserve">         </t>
    </r>
    <r>
      <rPr>
        <b/>
        <sz val="11"/>
        <color indexed="8"/>
        <rFont val="宋体"/>
        <charset val="0"/>
      </rPr>
      <t>上年结余收入</t>
    </r>
  </si>
  <si>
    <t>11009</t>
  </si>
  <si>
    <r>
      <rPr>
        <b/>
        <sz val="11"/>
        <color indexed="8"/>
        <rFont val="Times New Roman"/>
        <charset val="0"/>
      </rPr>
      <t xml:space="preserve">         </t>
    </r>
    <r>
      <rPr>
        <b/>
        <sz val="11"/>
        <color indexed="8"/>
        <rFont val="宋体"/>
        <charset val="0"/>
      </rPr>
      <t>调入资金</t>
    </r>
  </si>
  <si>
    <t>110090102</t>
  </si>
  <si>
    <r>
      <rPr>
        <sz val="11"/>
        <color indexed="8"/>
        <rFont val="Times New Roman"/>
        <charset val="0"/>
      </rPr>
      <t xml:space="preserve">                 </t>
    </r>
    <r>
      <rPr>
        <sz val="11"/>
        <color indexed="8"/>
        <rFont val="宋体"/>
        <charset val="0"/>
      </rPr>
      <t>从政府性基金预算调入一般公共预算</t>
    </r>
  </si>
  <si>
    <t>110090103</t>
  </si>
  <si>
    <r>
      <rPr>
        <sz val="11"/>
        <color indexed="8"/>
        <rFont val="Times New Roman"/>
        <charset val="0"/>
      </rPr>
      <t xml:space="preserve">                 </t>
    </r>
    <r>
      <rPr>
        <sz val="11"/>
        <color indexed="8"/>
        <rFont val="宋体"/>
        <charset val="0"/>
      </rPr>
      <t>从国有资本经营预算调入一般公共预算</t>
    </r>
  </si>
  <si>
    <r>
      <rPr>
        <sz val="11"/>
        <color indexed="8"/>
        <rFont val="Times New Roman"/>
        <charset val="0"/>
      </rPr>
      <t xml:space="preserve">                 </t>
    </r>
    <r>
      <rPr>
        <sz val="11"/>
        <color indexed="8"/>
        <rFont val="宋体"/>
        <charset val="0"/>
      </rPr>
      <t>从抗疫特别国债调入一般公共预算</t>
    </r>
  </si>
  <si>
    <t>110090199</t>
  </si>
  <si>
    <r>
      <rPr>
        <sz val="11"/>
        <color indexed="8"/>
        <rFont val="Times New Roman"/>
        <charset val="0"/>
      </rPr>
      <t xml:space="preserve">                 </t>
    </r>
    <r>
      <rPr>
        <sz val="11"/>
        <color indexed="8"/>
        <rFont val="宋体"/>
        <charset val="0"/>
      </rPr>
      <t>从其他资金调入一般公共预算</t>
    </r>
  </si>
  <si>
    <t>1101101</t>
  </si>
  <si>
    <r>
      <rPr>
        <b/>
        <sz val="11"/>
        <color indexed="8"/>
        <rFont val="Times New Roman"/>
        <charset val="0"/>
      </rPr>
      <t xml:space="preserve">         </t>
    </r>
    <r>
      <rPr>
        <b/>
        <sz val="11"/>
        <color indexed="8"/>
        <rFont val="宋体"/>
        <charset val="0"/>
      </rPr>
      <t>地方政府一般债务转贷收入</t>
    </r>
  </si>
  <si>
    <r>
      <rPr>
        <sz val="11"/>
        <color indexed="8"/>
        <rFont val="Times New Roman"/>
        <charset val="0"/>
      </rPr>
      <t xml:space="preserve">                 </t>
    </r>
    <r>
      <rPr>
        <sz val="11"/>
        <color indexed="8"/>
        <rFont val="宋体"/>
        <charset val="0"/>
      </rPr>
      <t>地方政府一般债券转贷收入</t>
    </r>
  </si>
  <si>
    <r>
      <rPr>
        <sz val="11"/>
        <color indexed="8"/>
        <rFont val="Times New Roman"/>
        <charset val="0"/>
      </rPr>
      <t xml:space="preserve">                 </t>
    </r>
    <r>
      <rPr>
        <sz val="11"/>
        <color indexed="8"/>
        <rFont val="宋体"/>
        <charset val="0"/>
      </rPr>
      <t>地方政府向外国政府借款转贷收入</t>
    </r>
  </si>
  <si>
    <r>
      <rPr>
        <sz val="11"/>
        <color indexed="8"/>
        <rFont val="Times New Roman"/>
        <charset val="0"/>
      </rPr>
      <t xml:space="preserve">                 </t>
    </r>
    <r>
      <rPr>
        <sz val="11"/>
        <color indexed="8"/>
        <rFont val="宋体"/>
        <charset val="0"/>
      </rPr>
      <t>地方政府向国际组织借款转贷收入</t>
    </r>
  </si>
  <si>
    <r>
      <rPr>
        <sz val="11"/>
        <color indexed="8"/>
        <rFont val="Times New Roman"/>
        <charset val="0"/>
      </rPr>
      <t xml:space="preserve">                 </t>
    </r>
    <r>
      <rPr>
        <sz val="11"/>
        <color indexed="8"/>
        <rFont val="宋体"/>
        <charset val="0"/>
      </rPr>
      <t>地方政府其他一般债务转贷收入</t>
    </r>
  </si>
  <si>
    <t>1102101</t>
  </si>
  <si>
    <r>
      <rPr>
        <b/>
        <sz val="11"/>
        <color indexed="8"/>
        <rFont val="Times New Roman"/>
        <charset val="0"/>
      </rPr>
      <t xml:space="preserve">         </t>
    </r>
    <r>
      <rPr>
        <b/>
        <sz val="11"/>
        <color indexed="8"/>
        <rFont val="宋体"/>
        <charset val="0"/>
      </rPr>
      <t>接受其他地区援助收入</t>
    </r>
  </si>
  <si>
    <t>11015</t>
  </si>
  <si>
    <r>
      <rPr>
        <b/>
        <sz val="11"/>
        <color indexed="8"/>
        <rFont val="Times New Roman"/>
        <charset val="0"/>
      </rPr>
      <t xml:space="preserve">         </t>
    </r>
    <r>
      <rPr>
        <b/>
        <sz val="11"/>
        <color indexed="8"/>
        <rFont val="宋体"/>
        <charset val="0"/>
      </rPr>
      <t>动用预算稳定调节基金</t>
    </r>
  </si>
  <si>
    <t>收入总计</t>
  </si>
  <si>
    <r>
      <rPr>
        <sz val="14"/>
        <color indexed="8"/>
        <rFont val="方正楷体简体"/>
        <charset val="134"/>
      </rPr>
      <t>表二</t>
    </r>
  </si>
  <si>
    <r>
      <rPr>
        <sz val="20"/>
        <color rgb="FF000000"/>
        <rFont val="黑体"/>
        <charset val="134"/>
      </rPr>
      <t>牟定县一般公共预算支出</t>
    </r>
    <r>
      <rPr>
        <sz val="20"/>
        <color rgb="FF000000"/>
        <rFont val="Times New Roman"/>
        <charset val="134"/>
      </rPr>
      <t>2022</t>
    </r>
    <r>
      <rPr>
        <sz val="20"/>
        <color rgb="FF000000"/>
        <rFont val="黑体"/>
        <charset val="134"/>
      </rPr>
      <t>年执行情况和</t>
    </r>
    <r>
      <rPr>
        <sz val="20"/>
        <color rgb="FF000000"/>
        <rFont val="Times New Roman"/>
        <charset val="134"/>
      </rPr>
      <t>2023</t>
    </r>
    <r>
      <rPr>
        <sz val="20"/>
        <color rgb="FF000000"/>
        <rFont val="黑体"/>
        <charset val="134"/>
      </rPr>
      <t>年预算情况表</t>
    </r>
  </si>
  <si>
    <r>
      <rPr>
        <sz val="11"/>
        <rFont val="宋体"/>
        <charset val="0"/>
      </rPr>
      <t>单位</t>
    </r>
    <r>
      <rPr>
        <sz val="11"/>
        <rFont val="Times New Roman"/>
        <charset val="0"/>
      </rPr>
      <t>:</t>
    </r>
    <r>
      <rPr>
        <sz val="11"/>
        <rFont val="宋体"/>
        <charset val="0"/>
      </rPr>
      <t>万元</t>
    </r>
  </si>
  <si>
    <r>
      <rPr>
        <b/>
        <sz val="11"/>
        <color indexed="8"/>
        <rFont val="宋体"/>
        <charset val="134"/>
      </rPr>
      <t>项</t>
    </r>
    <r>
      <rPr>
        <b/>
        <sz val="11"/>
        <color indexed="8"/>
        <rFont val="Times New Roman"/>
        <charset val="0"/>
      </rPr>
      <t xml:space="preserve">    </t>
    </r>
    <r>
      <rPr>
        <b/>
        <sz val="11"/>
        <color indexed="8"/>
        <rFont val="宋体"/>
        <charset val="134"/>
      </rPr>
      <t>目</t>
    </r>
  </si>
  <si>
    <r>
      <rPr>
        <b/>
        <sz val="11"/>
        <color rgb="FF000000"/>
        <rFont val="宋体"/>
        <charset val="0"/>
      </rPr>
      <t>上年</t>
    </r>
    <r>
      <rPr>
        <b/>
        <sz val="11"/>
        <color rgb="FF000000"/>
        <rFont val="Times New Roman"/>
        <charset val="0"/>
      </rPr>
      <t xml:space="preserve">              </t>
    </r>
    <r>
      <rPr>
        <b/>
        <sz val="11"/>
        <color rgb="FF000000"/>
        <rFont val="宋体"/>
        <charset val="0"/>
      </rPr>
      <t>预算数</t>
    </r>
  </si>
  <si>
    <r>
      <rPr>
        <b/>
        <sz val="11"/>
        <color rgb="FF000000"/>
        <rFont val="宋体"/>
        <charset val="0"/>
      </rPr>
      <t>上年</t>
    </r>
    <r>
      <rPr>
        <b/>
        <sz val="11"/>
        <color rgb="FF000000"/>
        <rFont val="Times New Roman"/>
        <charset val="0"/>
      </rPr>
      <t xml:space="preserve">              </t>
    </r>
    <r>
      <rPr>
        <b/>
        <sz val="11"/>
        <color rgb="FF000000"/>
        <rFont val="宋体"/>
        <charset val="0"/>
      </rPr>
      <t>执行数</t>
    </r>
  </si>
  <si>
    <r>
      <rPr>
        <b/>
        <sz val="11"/>
        <color rgb="FF000000"/>
        <rFont val="宋体"/>
        <charset val="0"/>
      </rPr>
      <t>为上年</t>
    </r>
    <r>
      <rPr>
        <b/>
        <sz val="11"/>
        <color rgb="FF000000"/>
        <rFont val="Times New Roman"/>
        <charset val="0"/>
      </rPr>
      <t xml:space="preserve">                   </t>
    </r>
    <r>
      <rPr>
        <b/>
        <sz val="11"/>
        <color rgb="FF000000"/>
        <rFont val="宋体"/>
        <charset val="0"/>
      </rPr>
      <t>预算数的</t>
    </r>
    <r>
      <rPr>
        <b/>
        <sz val="11"/>
        <color rgb="FF000000"/>
        <rFont val="Times New Roman"/>
        <charset val="0"/>
      </rPr>
      <t>%</t>
    </r>
  </si>
  <si>
    <r>
      <rPr>
        <b/>
        <sz val="11"/>
        <color rgb="FF000000"/>
        <rFont val="宋体"/>
        <charset val="0"/>
      </rPr>
      <t>为上年</t>
    </r>
    <r>
      <rPr>
        <b/>
        <sz val="11"/>
        <color rgb="FF000000"/>
        <rFont val="Times New Roman"/>
        <charset val="0"/>
      </rPr>
      <t xml:space="preserve">                           </t>
    </r>
    <r>
      <rPr>
        <b/>
        <sz val="11"/>
        <color rgb="FF000000"/>
        <rFont val="宋体"/>
        <charset val="0"/>
      </rPr>
      <t>执行数的</t>
    </r>
    <r>
      <rPr>
        <b/>
        <sz val="11"/>
        <color rgb="FF000000"/>
        <rFont val="Times New Roman"/>
        <charset val="0"/>
      </rPr>
      <t>%</t>
    </r>
  </si>
  <si>
    <r>
      <rPr>
        <b/>
        <sz val="11"/>
        <color rgb="FF000000"/>
        <rFont val="Times New Roman"/>
        <charset val="134"/>
      </rPr>
      <t xml:space="preserve"> </t>
    </r>
    <r>
      <rPr>
        <b/>
        <sz val="11"/>
        <color rgb="FF000000"/>
        <rFont val="宋体"/>
        <charset val="134"/>
      </rPr>
      <t>一、</t>
    </r>
    <r>
      <rPr>
        <b/>
        <sz val="11"/>
        <color rgb="FF000000"/>
        <rFont val="Times New Roman"/>
        <charset val="134"/>
      </rPr>
      <t xml:space="preserve"> </t>
    </r>
    <r>
      <rPr>
        <b/>
        <sz val="11"/>
        <color rgb="FF000000"/>
        <rFont val="宋体"/>
        <charset val="134"/>
      </rPr>
      <t>一般公共服务</t>
    </r>
  </si>
  <si>
    <r>
      <rPr>
        <sz val="11"/>
        <color indexed="8"/>
        <rFont val="Times New Roman"/>
        <charset val="0"/>
      </rPr>
      <t xml:space="preserve">    </t>
    </r>
    <r>
      <rPr>
        <sz val="11"/>
        <color indexed="8"/>
        <rFont val="宋体"/>
        <charset val="0"/>
      </rPr>
      <t>人大事务</t>
    </r>
  </si>
  <si>
    <r>
      <rPr>
        <sz val="11"/>
        <color indexed="8"/>
        <rFont val="Times New Roman"/>
        <charset val="0"/>
      </rPr>
      <t xml:space="preserve">    </t>
    </r>
    <r>
      <rPr>
        <sz val="11"/>
        <color indexed="8"/>
        <rFont val="宋体"/>
        <charset val="0"/>
      </rPr>
      <t>政协事务</t>
    </r>
  </si>
  <si>
    <r>
      <rPr>
        <sz val="11"/>
        <color indexed="8"/>
        <rFont val="Times New Roman"/>
        <charset val="0"/>
      </rPr>
      <t xml:space="preserve">    </t>
    </r>
    <r>
      <rPr>
        <sz val="11"/>
        <color indexed="8"/>
        <rFont val="宋体"/>
        <charset val="0"/>
      </rPr>
      <t>政府办公厅</t>
    </r>
    <r>
      <rPr>
        <sz val="11"/>
        <color indexed="8"/>
        <rFont val="Times New Roman"/>
        <charset val="0"/>
      </rPr>
      <t>(</t>
    </r>
    <r>
      <rPr>
        <sz val="11"/>
        <color indexed="8"/>
        <rFont val="宋体"/>
        <charset val="0"/>
      </rPr>
      <t>室</t>
    </r>
    <r>
      <rPr>
        <sz val="11"/>
        <color indexed="8"/>
        <rFont val="Times New Roman"/>
        <charset val="0"/>
      </rPr>
      <t>)</t>
    </r>
    <r>
      <rPr>
        <sz val="11"/>
        <color indexed="8"/>
        <rFont val="宋体"/>
        <charset val="0"/>
      </rPr>
      <t>及相关机构事务</t>
    </r>
  </si>
  <si>
    <r>
      <rPr>
        <sz val="11"/>
        <color indexed="8"/>
        <rFont val="Times New Roman"/>
        <charset val="0"/>
      </rPr>
      <t xml:space="preserve">    </t>
    </r>
    <r>
      <rPr>
        <sz val="11"/>
        <color indexed="8"/>
        <rFont val="宋体"/>
        <charset val="0"/>
      </rPr>
      <t>发展与改革事务</t>
    </r>
  </si>
  <si>
    <r>
      <rPr>
        <sz val="11"/>
        <color indexed="8"/>
        <rFont val="Times New Roman"/>
        <charset val="0"/>
      </rPr>
      <t xml:space="preserve">    </t>
    </r>
    <r>
      <rPr>
        <sz val="11"/>
        <color indexed="8"/>
        <rFont val="宋体"/>
        <charset val="0"/>
      </rPr>
      <t>统计信息事务</t>
    </r>
  </si>
  <si>
    <r>
      <rPr>
        <sz val="11"/>
        <color indexed="8"/>
        <rFont val="Times New Roman"/>
        <charset val="0"/>
      </rPr>
      <t xml:space="preserve">    </t>
    </r>
    <r>
      <rPr>
        <sz val="11"/>
        <color indexed="8"/>
        <rFont val="宋体"/>
        <charset val="0"/>
      </rPr>
      <t>财政事务</t>
    </r>
  </si>
  <si>
    <r>
      <rPr>
        <sz val="11"/>
        <color indexed="8"/>
        <rFont val="Times New Roman"/>
        <charset val="0"/>
      </rPr>
      <t xml:space="preserve">    </t>
    </r>
    <r>
      <rPr>
        <sz val="11"/>
        <color indexed="8"/>
        <rFont val="宋体"/>
        <charset val="0"/>
      </rPr>
      <t>税收事务</t>
    </r>
  </si>
  <si>
    <r>
      <rPr>
        <sz val="11"/>
        <color indexed="8"/>
        <rFont val="Times New Roman"/>
        <charset val="0"/>
      </rPr>
      <t xml:space="preserve">    </t>
    </r>
    <r>
      <rPr>
        <sz val="11"/>
        <color indexed="8"/>
        <rFont val="宋体"/>
        <charset val="0"/>
      </rPr>
      <t>审计事务</t>
    </r>
  </si>
  <si>
    <r>
      <rPr>
        <sz val="11"/>
        <color indexed="8"/>
        <rFont val="Times New Roman"/>
        <charset val="0"/>
      </rPr>
      <t xml:space="preserve">    </t>
    </r>
    <r>
      <rPr>
        <sz val="11"/>
        <color indexed="8"/>
        <rFont val="宋体"/>
        <charset val="0"/>
      </rPr>
      <t>海关事务</t>
    </r>
  </si>
  <si>
    <r>
      <rPr>
        <sz val="11"/>
        <color indexed="8"/>
        <rFont val="Times New Roman"/>
        <charset val="0"/>
      </rPr>
      <t xml:space="preserve">    </t>
    </r>
    <r>
      <rPr>
        <sz val="11"/>
        <color indexed="8"/>
        <rFont val="宋体"/>
        <charset val="0"/>
      </rPr>
      <t>纪检监察事务</t>
    </r>
  </si>
  <si>
    <r>
      <rPr>
        <sz val="11"/>
        <color indexed="8"/>
        <rFont val="Times New Roman"/>
        <charset val="0"/>
      </rPr>
      <t xml:space="preserve">    </t>
    </r>
    <r>
      <rPr>
        <sz val="11"/>
        <color indexed="8"/>
        <rFont val="宋体"/>
        <charset val="0"/>
      </rPr>
      <t>商贸事务</t>
    </r>
  </si>
  <si>
    <r>
      <rPr>
        <sz val="11"/>
        <color indexed="8"/>
        <rFont val="Times New Roman"/>
        <charset val="0"/>
      </rPr>
      <t xml:space="preserve">    </t>
    </r>
    <r>
      <rPr>
        <sz val="11"/>
        <color indexed="8"/>
        <rFont val="宋体"/>
        <charset val="0"/>
      </rPr>
      <t>知识产权事务</t>
    </r>
  </si>
  <si>
    <r>
      <rPr>
        <sz val="11"/>
        <color indexed="8"/>
        <rFont val="Times New Roman"/>
        <charset val="0"/>
      </rPr>
      <t xml:space="preserve">    </t>
    </r>
    <r>
      <rPr>
        <sz val="11"/>
        <color indexed="8"/>
        <rFont val="宋体"/>
        <charset val="0"/>
      </rPr>
      <t>民族事务</t>
    </r>
  </si>
  <si>
    <r>
      <rPr>
        <sz val="11"/>
        <color indexed="8"/>
        <rFont val="Times New Roman"/>
        <charset val="0"/>
      </rPr>
      <t xml:space="preserve">    </t>
    </r>
    <r>
      <rPr>
        <sz val="11"/>
        <color indexed="8"/>
        <rFont val="宋体"/>
        <charset val="0"/>
      </rPr>
      <t>港澳台事务</t>
    </r>
  </si>
  <si>
    <r>
      <rPr>
        <sz val="11"/>
        <color indexed="8"/>
        <rFont val="Times New Roman"/>
        <charset val="0"/>
      </rPr>
      <t xml:space="preserve">    </t>
    </r>
    <r>
      <rPr>
        <sz val="11"/>
        <color indexed="8"/>
        <rFont val="宋体"/>
        <charset val="0"/>
      </rPr>
      <t>档案事务</t>
    </r>
  </si>
  <si>
    <r>
      <rPr>
        <sz val="11"/>
        <color indexed="8"/>
        <rFont val="Times New Roman"/>
        <charset val="0"/>
      </rPr>
      <t xml:space="preserve">    </t>
    </r>
    <r>
      <rPr>
        <sz val="11"/>
        <color indexed="8"/>
        <rFont val="宋体"/>
        <charset val="0"/>
      </rPr>
      <t>民主党派及工商联事务</t>
    </r>
  </si>
  <si>
    <r>
      <rPr>
        <sz val="11"/>
        <color indexed="8"/>
        <rFont val="Times New Roman"/>
        <charset val="0"/>
      </rPr>
      <t xml:space="preserve">    </t>
    </r>
    <r>
      <rPr>
        <sz val="11"/>
        <color indexed="8"/>
        <rFont val="宋体"/>
        <charset val="0"/>
      </rPr>
      <t>群众团体事务</t>
    </r>
  </si>
  <si>
    <r>
      <rPr>
        <sz val="11"/>
        <color indexed="8"/>
        <rFont val="Times New Roman"/>
        <charset val="0"/>
      </rPr>
      <t xml:space="preserve">    </t>
    </r>
    <r>
      <rPr>
        <sz val="11"/>
        <color indexed="8"/>
        <rFont val="宋体"/>
        <charset val="0"/>
      </rPr>
      <t>党委办公厅（室）及相关机构事务</t>
    </r>
  </si>
  <si>
    <r>
      <rPr>
        <sz val="11"/>
        <color indexed="8"/>
        <rFont val="Times New Roman"/>
        <charset val="0"/>
      </rPr>
      <t xml:space="preserve">    </t>
    </r>
    <r>
      <rPr>
        <sz val="11"/>
        <color indexed="8"/>
        <rFont val="宋体"/>
        <charset val="0"/>
      </rPr>
      <t>组织事务</t>
    </r>
  </si>
  <si>
    <r>
      <rPr>
        <sz val="11"/>
        <color indexed="8"/>
        <rFont val="Times New Roman"/>
        <charset val="0"/>
      </rPr>
      <t xml:space="preserve">    </t>
    </r>
    <r>
      <rPr>
        <sz val="11"/>
        <color indexed="8"/>
        <rFont val="宋体"/>
        <charset val="0"/>
      </rPr>
      <t>宣传事务</t>
    </r>
  </si>
  <si>
    <r>
      <rPr>
        <sz val="11"/>
        <color indexed="8"/>
        <rFont val="Times New Roman"/>
        <charset val="0"/>
      </rPr>
      <t xml:space="preserve">    </t>
    </r>
    <r>
      <rPr>
        <sz val="11"/>
        <color indexed="8"/>
        <rFont val="宋体"/>
        <charset val="0"/>
      </rPr>
      <t>统战事务</t>
    </r>
  </si>
  <si>
    <r>
      <rPr>
        <sz val="11"/>
        <color indexed="8"/>
        <rFont val="Times New Roman"/>
        <charset val="0"/>
      </rPr>
      <t xml:space="preserve">    </t>
    </r>
    <r>
      <rPr>
        <sz val="11"/>
        <color indexed="8"/>
        <rFont val="宋体"/>
        <charset val="0"/>
      </rPr>
      <t>对外联络事务</t>
    </r>
  </si>
  <si>
    <r>
      <rPr>
        <sz val="11"/>
        <color indexed="8"/>
        <rFont val="Times New Roman"/>
        <charset val="0"/>
      </rPr>
      <t xml:space="preserve">    </t>
    </r>
    <r>
      <rPr>
        <sz val="11"/>
        <color indexed="8"/>
        <rFont val="宋体"/>
        <charset val="0"/>
      </rPr>
      <t>其他共产党事务支出</t>
    </r>
  </si>
  <si>
    <r>
      <rPr>
        <sz val="11"/>
        <color indexed="8"/>
        <rFont val="Times New Roman"/>
        <charset val="0"/>
      </rPr>
      <t xml:space="preserve">    </t>
    </r>
    <r>
      <rPr>
        <sz val="11"/>
        <color indexed="8"/>
        <rFont val="宋体"/>
        <charset val="0"/>
      </rPr>
      <t>网信事务</t>
    </r>
  </si>
  <si>
    <r>
      <rPr>
        <sz val="11"/>
        <color indexed="8"/>
        <rFont val="Times New Roman"/>
        <charset val="0"/>
      </rPr>
      <t xml:space="preserve">    </t>
    </r>
    <r>
      <rPr>
        <sz val="11"/>
        <color indexed="8"/>
        <rFont val="宋体"/>
        <charset val="0"/>
      </rPr>
      <t>市场监督管理事务</t>
    </r>
  </si>
  <si>
    <r>
      <rPr>
        <sz val="11"/>
        <color indexed="8"/>
        <rFont val="Times New Roman"/>
        <charset val="0"/>
      </rPr>
      <t xml:space="preserve">    </t>
    </r>
    <r>
      <rPr>
        <sz val="11"/>
        <color indexed="8"/>
        <rFont val="宋体"/>
        <charset val="0"/>
      </rPr>
      <t>其他一般公共服务支出</t>
    </r>
  </si>
  <si>
    <r>
      <rPr>
        <b/>
        <sz val="11"/>
        <color rgb="FF000000"/>
        <rFont val="Times New Roman"/>
        <charset val="134"/>
      </rPr>
      <t xml:space="preserve"> </t>
    </r>
    <r>
      <rPr>
        <b/>
        <sz val="11"/>
        <color rgb="FF000000"/>
        <rFont val="宋体"/>
        <charset val="134"/>
      </rPr>
      <t>二、</t>
    </r>
    <r>
      <rPr>
        <b/>
        <sz val="11"/>
        <color rgb="FF000000"/>
        <rFont val="Times New Roman"/>
        <charset val="134"/>
      </rPr>
      <t xml:space="preserve"> </t>
    </r>
    <r>
      <rPr>
        <b/>
        <sz val="11"/>
        <color rgb="FF000000"/>
        <rFont val="宋体"/>
        <charset val="134"/>
      </rPr>
      <t>外交支出</t>
    </r>
  </si>
  <si>
    <r>
      <rPr>
        <b/>
        <sz val="11"/>
        <color rgb="FF000000"/>
        <rFont val="Times New Roman"/>
        <charset val="134"/>
      </rPr>
      <t xml:space="preserve">  </t>
    </r>
    <r>
      <rPr>
        <b/>
        <sz val="11"/>
        <color rgb="FF000000"/>
        <rFont val="宋体"/>
        <charset val="134"/>
      </rPr>
      <t>三、国防支出</t>
    </r>
  </si>
  <si>
    <r>
      <rPr>
        <sz val="11"/>
        <color indexed="8"/>
        <rFont val="Times New Roman"/>
        <charset val="0"/>
      </rPr>
      <t xml:space="preserve">    </t>
    </r>
    <r>
      <rPr>
        <sz val="11"/>
        <color indexed="8"/>
        <rFont val="宋体"/>
        <charset val="0"/>
      </rPr>
      <t>军费</t>
    </r>
  </si>
  <si>
    <r>
      <rPr>
        <sz val="11"/>
        <color indexed="8"/>
        <rFont val="Times New Roman"/>
        <charset val="0"/>
      </rPr>
      <t xml:space="preserve">    </t>
    </r>
    <r>
      <rPr>
        <sz val="11"/>
        <color indexed="8"/>
        <rFont val="宋体"/>
        <charset val="0"/>
      </rPr>
      <t>国防科研事业</t>
    </r>
  </si>
  <si>
    <r>
      <rPr>
        <sz val="11"/>
        <color indexed="8"/>
        <rFont val="Times New Roman"/>
        <charset val="0"/>
      </rPr>
      <t xml:space="preserve">    </t>
    </r>
    <r>
      <rPr>
        <sz val="11"/>
        <color indexed="8"/>
        <rFont val="宋体"/>
        <charset val="0"/>
      </rPr>
      <t>专项工程</t>
    </r>
  </si>
  <si>
    <r>
      <rPr>
        <sz val="11"/>
        <color indexed="8"/>
        <rFont val="Times New Roman"/>
        <charset val="0"/>
      </rPr>
      <t xml:space="preserve">    </t>
    </r>
    <r>
      <rPr>
        <sz val="11"/>
        <color indexed="8"/>
        <rFont val="宋体"/>
        <charset val="0"/>
      </rPr>
      <t>国防动员</t>
    </r>
  </si>
  <si>
    <r>
      <rPr>
        <sz val="11"/>
        <color indexed="8"/>
        <rFont val="Times New Roman"/>
        <charset val="0"/>
      </rPr>
      <t xml:space="preserve">    </t>
    </r>
    <r>
      <rPr>
        <sz val="11"/>
        <color indexed="8"/>
        <rFont val="宋体"/>
        <charset val="0"/>
      </rPr>
      <t>其他国防支出</t>
    </r>
  </si>
  <si>
    <r>
      <rPr>
        <b/>
        <sz val="11"/>
        <color rgb="FF000000"/>
        <rFont val="Times New Roman"/>
        <charset val="134"/>
      </rPr>
      <t xml:space="preserve">  </t>
    </r>
    <r>
      <rPr>
        <b/>
        <sz val="11"/>
        <color rgb="FF000000"/>
        <rFont val="宋体"/>
        <charset val="134"/>
      </rPr>
      <t>四、公共安全支出</t>
    </r>
  </si>
  <si>
    <r>
      <rPr>
        <sz val="11"/>
        <color indexed="8"/>
        <rFont val="Times New Roman"/>
        <charset val="0"/>
      </rPr>
      <t xml:space="preserve">    </t>
    </r>
    <r>
      <rPr>
        <sz val="11"/>
        <color indexed="8"/>
        <rFont val="宋体"/>
        <charset val="0"/>
      </rPr>
      <t>武装警察部队</t>
    </r>
  </si>
  <si>
    <r>
      <rPr>
        <sz val="11"/>
        <color indexed="8"/>
        <rFont val="Times New Roman"/>
        <charset val="0"/>
      </rPr>
      <t xml:space="preserve">    </t>
    </r>
    <r>
      <rPr>
        <sz val="11"/>
        <color indexed="8"/>
        <rFont val="宋体"/>
        <charset val="0"/>
      </rPr>
      <t>公安</t>
    </r>
  </si>
  <si>
    <r>
      <rPr>
        <sz val="11"/>
        <color indexed="8"/>
        <rFont val="Times New Roman"/>
        <charset val="0"/>
      </rPr>
      <t xml:space="preserve">    </t>
    </r>
    <r>
      <rPr>
        <sz val="11"/>
        <color indexed="8"/>
        <rFont val="宋体"/>
        <charset val="0"/>
      </rPr>
      <t>国家安全</t>
    </r>
  </si>
  <si>
    <r>
      <rPr>
        <sz val="11"/>
        <color indexed="8"/>
        <rFont val="Times New Roman"/>
        <charset val="0"/>
      </rPr>
      <t xml:space="preserve">    </t>
    </r>
    <r>
      <rPr>
        <sz val="11"/>
        <color indexed="8"/>
        <rFont val="宋体"/>
        <charset val="0"/>
      </rPr>
      <t>检察</t>
    </r>
  </si>
  <si>
    <r>
      <rPr>
        <sz val="11"/>
        <color indexed="8"/>
        <rFont val="Times New Roman"/>
        <charset val="0"/>
      </rPr>
      <t xml:space="preserve">    </t>
    </r>
    <r>
      <rPr>
        <sz val="11"/>
        <color indexed="8"/>
        <rFont val="宋体"/>
        <charset val="0"/>
      </rPr>
      <t>法院</t>
    </r>
  </si>
  <si>
    <r>
      <rPr>
        <sz val="11"/>
        <color indexed="8"/>
        <rFont val="Times New Roman"/>
        <charset val="0"/>
      </rPr>
      <t xml:space="preserve">    </t>
    </r>
    <r>
      <rPr>
        <sz val="11"/>
        <color indexed="8"/>
        <rFont val="宋体"/>
        <charset val="0"/>
      </rPr>
      <t>司法</t>
    </r>
  </si>
  <si>
    <r>
      <rPr>
        <sz val="11"/>
        <color indexed="8"/>
        <rFont val="Times New Roman"/>
        <charset val="0"/>
      </rPr>
      <t xml:space="preserve">    </t>
    </r>
    <r>
      <rPr>
        <sz val="11"/>
        <color indexed="8"/>
        <rFont val="宋体"/>
        <charset val="0"/>
      </rPr>
      <t>监狱</t>
    </r>
  </si>
  <si>
    <r>
      <rPr>
        <sz val="11"/>
        <color indexed="8"/>
        <rFont val="Times New Roman"/>
        <charset val="0"/>
      </rPr>
      <t xml:space="preserve">    </t>
    </r>
    <r>
      <rPr>
        <sz val="11"/>
        <color indexed="8"/>
        <rFont val="宋体"/>
        <charset val="0"/>
      </rPr>
      <t>强制隔离戒毒</t>
    </r>
  </si>
  <si>
    <r>
      <rPr>
        <sz val="11"/>
        <color indexed="8"/>
        <rFont val="Times New Roman"/>
        <charset val="0"/>
      </rPr>
      <t xml:space="preserve">    </t>
    </r>
    <r>
      <rPr>
        <sz val="11"/>
        <color indexed="8"/>
        <rFont val="宋体"/>
        <charset val="0"/>
      </rPr>
      <t>国家保密</t>
    </r>
  </si>
  <si>
    <r>
      <rPr>
        <sz val="11"/>
        <color indexed="8"/>
        <rFont val="Times New Roman"/>
        <charset val="0"/>
      </rPr>
      <t xml:space="preserve">    </t>
    </r>
    <r>
      <rPr>
        <sz val="11"/>
        <color indexed="8"/>
        <rFont val="宋体"/>
        <charset val="0"/>
      </rPr>
      <t>缉私警察</t>
    </r>
  </si>
  <si>
    <r>
      <rPr>
        <sz val="11"/>
        <color indexed="8"/>
        <rFont val="Times New Roman"/>
        <charset val="0"/>
      </rPr>
      <t xml:space="preserve">    </t>
    </r>
    <r>
      <rPr>
        <sz val="11"/>
        <color indexed="8"/>
        <rFont val="宋体"/>
        <charset val="0"/>
      </rPr>
      <t>其他公共安全支出</t>
    </r>
  </si>
  <si>
    <r>
      <rPr>
        <b/>
        <sz val="11"/>
        <color rgb="FF000000"/>
        <rFont val="Times New Roman"/>
        <charset val="134"/>
      </rPr>
      <t xml:space="preserve">  </t>
    </r>
    <r>
      <rPr>
        <b/>
        <sz val="11"/>
        <color rgb="FF000000"/>
        <rFont val="宋体"/>
        <charset val="134"/>
      </rPr>
      <t>五、教育支出</t>
    </r>
  </si>
  <si>
    <r>
      <rPr>
        <sz val="11"/>
        <color indexed="8"/>
        <rFont val="Times New Roman"/>
        <charset val="0"/>
      </rPr>
      <t xml:space="preserve">    </t>
    </r>
    <r>
      <rPr>
        <sz val="11"/>
        <color indexed="8"/>
        <rFont val="宋体"/>
        <charset val="0"/>
      </rPr>
      <t>教育管理事务</t>
    </r>
  </si>
  <si>
    <r>
      <rPr>
        <sz val="11"/>
        <color indexed="8"/>
        <rFont val="Times New Roman"/>
        <charset val="0"/>
      </rPr>
      <t xml:space="preserve">    </t>
    </r>
    <r>
      <rPr>
        <sz val="11"/>
        <color indexed="8"/>
        <rFont val="宋体"/>
        <charset val="0"/>
      </rPr>
      <t>普通教育</t>
    </r>
  </si>
  <si>
    <r>
      <rPr>
        <sz val="11"/>
        <color indexed="8"/>
        <rFont val="Times New Roman"/>
        <charset val="0"/>
      </rPr>
      <t xml:space="preserve">    </t>
    </r>
    <r>
      <rPr>
        <sz val="11"/>
        <color indexed="8"/>
        <rFont val="宋体"/>
        <charset val="0"/>
      </rPr>
      <t>职业教育</t>
    </r>
  </si>
  <si>
    <r>
      <rPr>
        <sz val="11"/>
        <color indexed="8"/>
        <rFont val="Times New Roman"/>
        <charset val="0"/>
      </rPr>
      <t xml:space="preserve">    </t>
    </r>
    <r>
      <rPr>
        <sz val="11"/>
        <color indexed="8"/>
        <rFont val="宋体"/>
        <charset val="0"/>
      </rPr>
      <t>成人教育</t>
    </r>
  </si>
  <si>
    <r>
      <rPr>
        <sz val="11"/>
        <color indexed="8"/>
        <rFont val="Times New Roman"/>
        <charset val="0"/>
      </rPr>
      <t xml:space="preserve">    </t>
    </r>
    <r>
      <rPr>
        <sz val="11"/>
        <color indexed="8"/>
        <rFont val="宋体"/>
        <charset val="0"/>
      </rPr>
      <t>广播电视教育</t>
    </r>
  </si>
  <si>
    <r>
      <rPr>
        <sz val="11"/>
        <color indexed="8"/>
        <rFont val="Times New Roman"/>
        <charset val="0"/>
      </rPr>
      <t xml:space="preserve">    </t>
    </r>
    <r>
      <rPr>
        <sz val="11"/>
        <color indexed="8"/>
        <rFont val="宋体"/>
        <charset val="0"/>
      </rPr>
      <t>留学教育</t>
    </r>
  </si>
  <si>
    <r>
      <rPr>
        <sz val="11"/>
        <color indexed="8"/>
        <rFont val="Times New Roman"/>
        <charset val="0"/>
      </rPr>
      <t xml:space="preserve">    </t>
    </r>
    <r>
      <rPr>
        <sz val="11"/>
        <color indexed="8"/>
        <rFont val="宋体"/>
        <charset val="0"/>
      </rPr>
      <t>特殊教育</t>
    </r>
  </si>
  <si>
    <r>
      <rPr>
        <sz val="11"/>
        <color indexed="8"/>
        <rFont val="Times New Roman"/>
        <charset val="0"/>
      </rPr>
      <t xml:space="preserve">    </t>
    </r>
    <r>
      <rPr>
        <sz val="11"/>
        <color indexed="8"/>
        <rFont val="宋体"/>
        <charset val="0"/>
      </rPr>
      <t>进修及培训</t>
    </r>
  </si>
  <si>
    <r>
      <rPr>
        <sz val="11"/>
        <color indexed="8"/>
        <rFont val="Times New Roman"/>
        <charset val="0"/>
      </rPr>
      <t xml:space="preserve">    </t>
    </r>
    <r>
      <rPr>
        <sz val="11"/>
        <color indexed="8"/>
        <rFont val="宋体"/>
        <charset val="0"/>
      </rPr>
      <t>教育费附加安排的支出</t>
    </r>
  </si>
  <si>
    <r>
      <rPr>
        <sz val="11"/>
        <color indexed="8"/>
        <rFont val="Times New Roman"/>
        <charset val="0"/>
      </rPr>
      <t xml:space="preserve">    </t>
    </r>
    <r>
      <rPr>
        <sz val="11"/>
        <color indexed="8"/>
        <rFont val="宋体"/>
        <charset val="0"/>
      </rPr>
      <t>其他教育支出</t>
    </r>
  </si>
  <si>
    <r>
      <rPr>
        <b/>
        <sz val="11"/>
        <color rgb="FF000000"/>
        <rFont val="Times New Roman"/>
        <charset val="134"/>
      </rPr>
      <t xml:space="preserve">  </t>
    </r>
    <r>
      <rPr>
        <b/>
        <sz val="11"/>
        <color rgb="FF000000"/>
        <rFont val="宋体"/>
        <charset val="134"/>
      </rPr>
      <t>六、科学技术支出</t>
    </r>
  </si>
  <si>
    <r>
      <rPr>
        <sz val="11"/>
        <color indexed="8"/>
        <rFont val="Times New Roman"/>
        <charset val="0"/>
      </rPr>
      <t xml:space="preserve">    </t>
    </r>
    <r>
      <rPr>
        <sz val="11"/>
        <color indexed="8"/>
        <rFont val="宋体"/>
        <charset val="0"/>
      </rPr>
      <t>科学技术管理事务</t>
    </r>
  </si>
  <si>
    <r>
      <rPr>
        <sz val="11"/>
        <color indexed="8"/>
        <rFont val="Times New Roman"/>
        <charset val="0"/>
      </rPr>
      <t xml:space="preserve">    </t>
    </r>
    <r>
      <rPr>
        <sz val="11"/>
        <color indexed="8"/>
        <rFont val="宋体"/>
        <charset val="0"/>
      </rPr>
      <t>基础研究</t>
    </r>
  </si>
  <si>
    <r>
      <rPr>
        <sz val="11"/>
        <color indexed="8"/>
        <rFont val="Times New Roman"/>
        <charset val="0"/>
      </rPr>
      <t xml:space="preserve">    </t>
    </r>
    <r>
      <rPr>
        <sz val="11"/>
        <color indexed="8"/>
        <rFont val="宋体"/>
        <charset val="0"/>
      </rPr>
      <t>应用研究</t>
    </r>
  </si>
  <si>
    <r>
      <rPr>
        <sz val="11"/>
        <color indexed="8"/>
        <rFont val="Times New Roman"/>
        <charset val="0"/>
      </rPr>
      <t xml:space="preserve">    </t>
    </r>
    <r>
      <rPr>
        <sz val="11"/>
        <color indexed="8"/>
        <rFont val="宋体"/>
        <charset val="0"/>
      </rPr>
      <t>技术研究与开发</t>
    </r>
  </si>
  <si>
    <r>
      <rPr>
        <sz val="11"/>
        <color indexed="8"/>
        <rFont val="Times New Roman"/>
        <charset val="0"/>
      </rPr>
      <t xml:space="preserve">    </t>
    </r>
    <r>
      <rPr>
        <sz val="11"/>
        <color indexed="8"/>
        <rFont val="宋体"/>
        <charset val="0"/>
      </rPr>
      <t>科技条件与服务</t>
    </r>
  </si>
  <si>
    <r>
      <rPr>
        <sz val="11"/>
        <color indexed="8"/>
        <rFont val="Times New Roman"/>
        <charset val="0"/>
      </rPr>
      <t xml:space="preserve">    </t>
    </r>
    <r>
      <rPr>
        <sz val="11"/>
        <color indexed="8"/>
        <rFont val="宋体"/>
        <charset val="0"/>
      </rPr>
      <t>社会科学</t>
    </r>
  </si>
  <si>
    <r>
      <rPr>
        <sz val="11"/>
        <color indexed="8"/>
        <rFont val="Times New Roman"/>
        <charset val="0"/>
      </rPr>
      <t xml:space="preserve">    </t>
    </r>
    <r>
      <rPr>
        <sz val="11"/>
        <color indexed="8"/>
        <rFont val="宋体"/>
        <charset val="0"/>
      </rPr>
      <t>科学技术普及</t>
    </r>
  </si>
  <si>
    <r>
      <rPr>
        <sz val="11"/>
        <color indexed="8"/>
        <rFont val="Times New Roman"/>
        <charset val="0"/>
      </rPr>
      <t xml:space="preserve">    </t>
    </r>
    <r>
      <rPr>
        <sz val="11"/>
        <color indexed="8"/>
        <rFont val="宋体"/>
        <charset val="0"/>
      </rPr>
      <t>科技交流与合作</t>
    </r>
  </si>
  <si>
    <r>
      <rPr>
        <sz val="11"/>
        <color indexed="8"/>
        <rFont val="Times New Roman"/>
        <charset val="0"/>
      </rPr>
      <t xml:space="preserve">    </t>
    </r>
    <r>
      <rPr>
        <sz val="11"/>
        <color indexed="8"/>
        <rFont val="宋体"/>
        <charset val="0"/>
      </rPr>
      <t>科技重大项目</t>
    </r>
  </si>
  <si>
    <r>
      <rPr>
        <sz val="11"/>
        <color indexed="8"/>
        <rFont val="Times New Roman"/>
        <charset val="0"/>
      </rPr>
      <t xml:space="preserve">    </t>
    </r>
    <r>
      <rPr>
        <sz val="11"/>
        <color indexed="8"/>
        <rFont val="宋体"/>
        <charset val="0"/>
      </rPr>
      <t>其他科学技术支出</t>
    </r>
  </si>
  <si>
    <r>
      <rPr>
        <b/>
        <sz val="11"/>
        <color rgb="FF000000"/>
        <rFont val="Times New Roman"/>
        <charset val="134"/>
      </rPr>
      <t xml:space="preserve">  </t>
    </r>
    <r>
      <rPr>
        <b/>
        <sz val="11"/>
        <color rgb="FF000000"/>
        <rFont val="宋体"/>
        <charset val="134"/>
      </rPr>
      <t>七、文化旅游体育与传媒支出</t>
    </r>
  </si>
  <si>
    <r>
      <rPr>
        <sz val="11"/>
        <color indexed="8"/>
        <rFont val="Times New Roman"/>
        <charset val="0"/>
      </rPr>
      <t xml:space="preserve">    </t>
    </r>
    <r>
      <rPr>
        <sz val="11"/>
        <color indexed="8"/>
        <rFont val="宋体"/>
        <charset val="0"/>
      </rPr>
      <t>文化和旅游</t>
    </r>
  </si>
  <si>
    <r>
      <rPr>
        <sz val="11"/>
        <color indexed="8"/>
        <rFont val="Times New Roman"/>
        <charset val="0"/>
      </rPr>
      <t xml:space="preserve">    </t>
    </r>
    <r>
      <rPr>
        <sz val="11"/>
        <color indexed="8"/>
        <rFont val="宋体"/>
        <charset val="0"/>
      </rPr>
      <t>文物</t>
    </r>
  </si>
  <si>
    <r>
      <rPr>
        <sz val="11"/>
        <color indexed="8"/>
        <rFont val="Times New Roman"/>
        <charset val="0"/>
      </rPr>
      <t xml:space="preserve">    </t>
    </r>
    <r>
      <rPr>
        <sz val="11"/>
        <color indexed="8"/>
        <rFont val="宋体"/>
        <charset val="0"/>
      </rPr>
      <t>体育</t>
    </r>
  </si>
  <si>
    <r>
      <rPr>
        <sz val="11"/>
        <color indexed="8"/>
        <rFont val="Times New Roman"/>
        <charset val="0"/>
      </rPr>
      <t xml:space="preserve">    </t>
    </r>
    <r>
      <rPr>
        <sz val="11"/>
        <color indexed="8"/>
        <rFont val="宋体"/>
        <charset val="0"/>
      </rPr>
      <t>新闻出版电影</t>
    </r>
  </si>
  <si>
    <r>
      <rPr>
        <sz val="11"/>
        <color indexed="8"/>
        <rFont val="Times New Roman"/>
        <charset val="0"/>
      </rPr>
      <t xml:space="preserve">    </t>
    </r>
    <r>
      <rPr>
        <sz val="11"/>
        <color indexed="8"/>
        <rFont val="宋体"/>
        <charset val="0"/>
      </rPr>
      <t>广播电视</t>
    </r>
  </si>
  <si>
    <r>
      <rPr>
        <sz val="11"/>
        <color indexed="8"/>
        <rFont val="Times New Roman"/>
        <charset val="0"/>
      </rPr>
      <t xml:space="preserve">    </t>
    </r>
    <r>
      <rPr>
        <sz val="11"/>
        <color indexed="8"/>
        <rFont val="宋体"/>
        <charset val="0"/>
      </rPr>
      <t>其他文化旅游体育与传媒支出</t>
    </r>
  </si>
  <si>
    <r>
      <rPr>
        <b/>
        <sz val="11"/>
        <color rgb="FF000000"/>
        <rFont val="Times New Roman"/>
        <charset val="134"/>
      </rPr>
      <t xml:space="preserve">  </t>
    </r>
    <r>
      <rPr>
        <b/>
        <sz val="11"/>
        <color rgb="FF000000"/>
        <rFont val="宋体"/>
        <charset val="134"/>
      </rPr>
      <t>八、社会保障和就业支出</t>
    </r>
  </si>
  <si>
    <r>
      <rPr>
        <sz val="11"/>
        <color indexed="8"/>
        <rFont val="Times New Roman"/>
        <charset val="0"/>
      </rPr>
      <t xml:space="preserve">    </t>
    </r>
    <r>
      <rPr>
        <sz val="11"/>
        <color indexed="8"/>
        <rFont val="宋体"/>
        <charset val="0"/>
      </rPr>
      <t>人力资源和社会保障管理事务</t>
    </r>
  </si>
  <si>
    <r>
      <rPr>
        <sz val="11"/>
        <color indexed="8"/>
        <rFont val="Times New Roman"/>
        <charset val="0"/>
      </rPr>
      <t xml:space="preserve">    </t>
    </r>
    <r>
      <rPr>
        <sz val="11"/>
        <color indexed="8"/>
        <rFont val="宋体"/>
        <charset val="0"/>
      </rPr>
      <t>民政管理事务</t>
    </r>
  </si>
  <si>
    <r>
      <rPr>
        <sz val="11"/>
        <color indexed="8"/>
        <rFont val="Times New Roman"/>
        <charset val="0"/>
      </rPr>
      <t xml:space="preserve">    </t>
    </r>
    <r>
      <rPr>
        <sz val="11"/>
        <color indexed="8"/>
        <rFont val="宋体"/>
        <charset val="0"/>
      </rPr>
      <t>补充全国社会保障基金</t>
    </r>
  </si>
  <si>
    <r>
      <rPr>
        <sz val="11"/>
        <color indexed="8"/>
        <rFont val="Times New Roman"/>
        <charset val="0"/>
      </rPr>
      <t xml:space="preserve">    </t>
    </r>
    <r>
      <rPr>
        <sz val="11"/>
        <color indexed="8"/>
        <rFont val="宋体"/>
        <charset val="0"/>
      </rPr>
      <t>行政事业单位养老支出</t>
    </r>
  </si>
  <si>
    <r>
      <rPr>
        <sz val="11"/>
        <color indexed="8"/>
        <rFont val="Times New Roman"/>
        <charset val="0"/>
      </rPr>
      <t xml:space="preserve">    </t>
    </r>
    <r>
      <rPr>
        <sz val="11"/>
        <color indexed="8"/>
        <rFont val="宋体"/>
        <charset val="0"/>
      </rPr>
      <t>企业改革补助</t>
    </r>
  </si>
  <si>
    <r>
      <rPr>
        <sz val="11"/>
        <color indexed="8"/>
        <rFont val="Times New Roman"/>
        <charset val="0"/>
      </rPr>
      <t xml:space="preserve">    </t>
    </r>
    <r>
      <rPr>
        <sz val="11"/>
        <color indexed="8"/>
        <rFont val="宋体"/>
        <charset val="0"/>
      </rPr>
      <t>就业补助</t>
    </r>
  </si>
  <si>
    <r>
      <rPr>
        <sz val="11"/>
        <color indexed="8"/>
        <rFont val="Times New Roman"/>
        <charset val="0"/>
      </rPr>
      <t xml:space="preserve">    </t>
    </r>
    <r>
      <rPr>
        <sz val="11"/>
        <color indexed="8"/>
        <rFont val="宋体"/>
        <charset val="0"/>
      </rPr>
      <t>抚恤</t>
    </r>
  </si>
  <si>
    <r>
      <rPr>
        <sz val="11"/>
        <color indexed="8"/>
        <rFont val="Times New Roman"/>
        <charset val="0"/>
      </rPr>
      <t xml:space="preserve">    </t>
    </r>
    <r>
      <rPr>
        <sz val="11"/>
        <color indexed="8"/>
        <rFont val="宋体"/>
        <charset val="0"/>
      </rPr>
      <t>退役安置</t>
    </r>
  </si>
  <si>
    <r>
      <rPr>
        <sz val="11"/>
        <color indexed="8"/>
        <rFont val="Times New Roman"/>
        <charset val="0"/>
      </rPr>
      <t xml:space="preserve">    </t>
    </r>
    <r>
      <rPr>
        <sz val="11"/>
        <color indexed="8"/>
        <rFont val="宋体"/>
        <charset val="0"/>
      </rPr>
      <t>社会福利</t>
    </r>
  </si>
  <si>
    <r>
      <rPr>
        <sz val="11"/>
        <color indexed="8"/>
        <rFont val="Times New Roman"/>
        <charset val="0"/>
      </rPr>
      <t xml:space="preserve">    </t>
    </r>
    <r>
      <rPr>
        <sz val="11"/>
        <color indexed="8"/>
        <rFont val="宋体"/>
        <charset val="0"/>
      </rPr>
      <t>残疾人事业</t>
    </r>
  </si>
  <si>
    <r>
      <rPr>
        <sz val="11"/>
        <color indexed="8"/>
        <rFont val="Times New Roman"/>
        <charset val="0"/>
      </rPr>
      <t xml:space="preserve">    </t>
    </r>
    <r>
      <rPr>
        <sz val="11"/>
        <color indexed="8"/>
        <rFont val="宋体"/>
        <charset val="0"/>
      </rPr>
      <t>红十字事业</t>
    </r>
  </si>
  <si>
    <r>
      <rPr>
        <sz val="11"/>
        <color indexed="8"/>
        <rFont val="Times New Roman"/>
        <charset val="0"/>
      </rPr>
      <t xml:space="preserve">    </t>
    </r>
    <r>
      <rPr>
        <sz val="11"/>
        <color indexed="8"/>
        <rFont val="宋体"/>
        <charset val="0"/>
      </rPr>
      <t>最低生活保障</t>
    </r>
  </si>
  <si>
    <r>
      <rPr>
        <sz val="11"/>
        <color indexed="8"/>
        <rFont val="Times New Roman"/>
        <charset val="0"/>
      </rPr>
      <t xml:space="preserve">    </t>
    </r>
    <r>
      <rPr>
        <sz val="11"/>
        <color indexed="8"/>
        <rFont val="宋体"/>
        <charset val="0"/>
      </rPr>
      <t>临时救助</t>
    </r>
  </si>
  <si>
    <r>
      <rPr>
        <sz val="11"/>
        <color indexed="8"/>
        <rFont val="Times New Roman"/>
        <charset val="0"/>
      </rPr>
      <t xml:space="preserve">    </t>
    </r>
    <r>
      <rPr>
        <sz val="11"/>
        <color indexed="8"/>
        <rFont val="宋体"/>
        <charset val="0"/>
      </rPr>
      <t>特困人员救助供养</t>
    </r>
  </si>
  <si>
    <r>
      <rPr>
        <sz val="11"/>
        <color indexed="8"/>
        <rFont val="Times New Roman"/>
        <charset val="0"/>
      </rPr>
      <t xml:space="preserve">    </t>
    </r>
    <r>
      <rPr>
        <sz val="11"/>
        <color indexed="8"/>
        <rFont val="宋体"/>
        <charset val="0"/>
      </rPr>
      <t>补充道路交通事故社会救助基金</t>
    </r>
  </si>
  <si>
    <r>
      <rPr>
        <sz val="11"/>
        <color indexed="8"/>
        <rFont val="Times New Roman"/>
        <charset val="0"/>
      </rPr>
      <t xml:space="preserve">    </t>
    </r>
    <r>
      <rPr>
        <sz val="11"/>
        <color indexed="8"/>
        <rFont val="宋体"/>
        <charset val="0"/>
      </rPr>
      <t>其他生活救助</t>
    </r>
  </si>
  <si>
    <r>
      <rPr>
        <sz val="11"/>
        <color indexed="8"/>
        <rFont val="Times New Roman"/>
        <charset val="0"/>
      </rPr>
      <t xml:space="preserve">    </t>
    </r>
    <r>
      <rPr>
        <sz val="11"/>
        <color indexed="8"/>
        <rFont val="宋体"/>
        <charset val="0"/>
      </rPr>
      <t>财政对基本养老保险基金的补助</t>
    </r>
  </si>
  <si>
    <r>
      <rPr>
        <sz val="11"/>
        <color indexed="8"/>
        <rFont val="Times New Roman"/>
        <charset val="0"/>
      </rPr>
      <t xml:space="preserve">    </t>
    </r>
    <r>
      <rPr>
        <sz val="11"/>
        <color indexed="8"/>
        <rFont val="宋体"/>
        <charset val="0"/>
      </rPr>
      <t>财政对其他社会保险基金的补助</t>
    </r>
  </si>
  <si>
    <r>
      <rPr>
        <sz val="11"/>
        <color indexed="8"/>
        <rFont val="Times New Roman"/>
        <charset val="0"/>
      </rPr>
      <t xml:space="preserve">    </t>
    </r>
    <r>
      <rPr>
        <sz val="11"/>
        <color indexed="8"/>
        <rFont val="宋体"/>
        <charset val="0"/>
      </rPr>
      <t>退役军人管理事务</t>
    </r>
  </si>
  <si>
    <r>
      <rPr>
        <sz val="11"/>
        <color indexed="8"/>
        <rFont val="Times New Roman"/>
        <charset val="0"/>
      </rPr>
      <t xml:space="preserve">    </t>
    </r>
    <r>
      <rPr>
        <sz val="11"/>
        <color indexed="8"/>
        <rFont val="宋体"/>
        <charset val="0"/>
      </rPr>
      <t>财政代缴社会保险费支出</t>
    </r>
  </si>
  <si>
    <r>
      <rPr>
        <sz val="11"/>
        <color indexed="8"/>
        <rFont val="Times New Roman"/>
        <charset val="0"/>
      </rPr>
      <t xml:space="preserve">    </t>
    </r>
    <r>
      <rPr>
        <sz val="11"/>
        <color indexed="8"/>
        <rFont val="宋体"/>
        <charset val="0"/>
      </rPr>
      <t>其他社会保障和就业支出</t>
    </r>
  </si>
  <si>
    <r>
      <rPr>
        <b/>
        <sz val="11"/>
        <color rgb="FF000000"/>
        <rFont val="Times New Roman"/>
        <charset val="134"/>
      </rPr>
      <t xml:space="preserve">  </t>
    </r>
    <r>
      <rPr>
        <b/>
        <sz val="11"/>
        <color rgb="FF000000"/>
        <rFont val="宋体"/>
        <charset val="134"/>
      </rPr>
      <t>九、卫生健康支出</t>
    </r>
  </si>
  <si>
    <r>
      <rPr>
        <sz val="11"/>
        <color indexed="8"/>
        <rFont val="Times New Roman"/>
        <charset val="0"/>
      </rPr>
      <t xml:space="preserve">    </t>
    </r>
    <r>
      <rPr>
        <sz val="11"/>
        <color indexed="8"/>
        <rFont val="宋体"/>
        <charset val="0"/>
      </rPr>
      <t>卫生健康管理事务</t>
    </r>
  </si>
  <si>
    <r>
      <rPr>
        <sz val="11"/>
        <color indexed="8"/>
        <rFont val="Times New Roman"/>
        <charset val="0"/>
      </rPr>
      <t xml:space="preserve">    </t>
    </r>
    <r>
      <rPr>
        <sz val="11"/>
        <color indexed="8"/>
        <rFont val="宋体"/>
        <charset val="0"/>
      </rPr>
      <t>公立医院</t>
    </r>
  </si>
  <si>
    <r>
      <rPr>
        <sz val="11"/>
        <color indexed="8"/>
        <rFont val="Times New Roman"/>
        <charset val="0"/>
      </rPr>
      <t xml:space="preserve">    </t>
    </r>
    <r>
      <rPr>
        <sz val="11"/>
        <color indexed="8"/>
        <rFont val="宋体"/>
        <charset val="0"/>
      </rPr>
      <t>基层医疗卫生机构</t>
    </r>
  </si>
  <si>
    <r>
      <rPr>
        <sz val="11"/>
        <color indexed="8"/>
        <rFont val="Times New Roman"/>
        <charset val="0"/>
      </rPr>
      <t xml:space="preserve">    </t>
    </r>
    <r>
      <rPr>
        <sz val="11"/>
        <color indexed="8"/>
        <rFont val="宋体"/>
        <charset val="0"/>
      </rPr>
      <t>公共卫生</t>
    </r>
  </si>
  <si>
    <r>
      <rPr>
        <sz val="11"/>
        <color indexed="8"/>
        <rFont val="Times New Roman"/>
        <charset val="0"/>
      </rPr>
      <t xml:space="preserve">    </t>
    </r>
    <r>
      <rPr>
        <sz val="11"/>
        <color indexed="8"/>
        <rFont val="宋体"/>
        <charset val="0"/>
      </rPr>
      <t>中医药</t>
    </r>
  </si>
  <si>
    <r>
      <rPr>
        <sz val="11"/>
        <color indexed="8"/>
        <rFont val="Times New Roman"/>
        <charset val="0"/>
      </rPr>
      <t xml:space="preserve">    </t>
    </r>
    <r>
      <rPr>
        <sz val="11"/>
        <color indexed="8"/>
        <rFont val="宋体"/>
        <charset val="0"/>
      </rPr>
      <t>计划生育事务</t>
    </r>
  </si>
  <si>
    <r>
      <rPr>
        <sz val="11"/>
        <color indexed="8"/>
        <rFont val="Times New Roman"/>
        <charset val="0"/>
      </rPr>
      <t xml:space="preserve">    </t>
    </r>
    <r>
      <rPr>
        <sz val="11"/>
        <color indexed="8"/>
        <rFont val="宋体"/>
        <charset val="0"/>
      </rPr>
      <t>行政事业单位医疗</t>
    </r>
  </si>
  <si>
    <r>
      <rPr>
        <sz val="11"/>
        <color indexed="8"/>
        <rFont val="Times New Roman"/>
        <charset val="0"/>
      </rPr>
      <t xml:space="preserve">    </t>
    </r>
    <r>
      <rPr>
        <sz val="11"/>
        <color indexed="8"/>
        <rFont val="宋体"/>
        <charset val="0"/>
      </rPr>
      <t>财政对基本医疗保险基金的补助</t>
    </r>
  </si>
  <si>
    <r>
      <rPr>
        <sz val="11"/>
        <color indexed="8"/>
        <rFont val="Times New Roman"/>
        <charset val="0"/>
      </rPr>
      <t xml:space="preserve">    </t>
    </r>
    <r>
      <rPr>
        <sz val="11"/>
        <color indexed="8"/>
        <rFont val="宋体"/>
        <charset val="0"/>
      </rPr>
      <t>医疗救助</t>
    </r>
  </si>
  <si>
    <r>
      <rPr>
        <sz val="11"/>
        <color indexed="8"/>
        <rFont val="Times New Roman"/>
        <charset val="0"/>
      </rPr>
      <t xml:space="preserve">    </t>
    </r>
    <r>
      <rPr>
        <sz val="11"/>
        <color indexed="8"/>
        <rFont val="宋体"/>
        <charset val="0"/>
      </rPr>
      <t>优抚对象医疗</t>
    </r>
  </si>
  <si>
    <r>
      <rPr>
        <sz val="11"/>
        <color indexed="8"/>
        <rFont val="Times New Roman"/>
        <charset val="0"/>
      </rPr>
      <t xml:space="preserve">    </t>
    </r>
    <r>
      <rPr>
        <sz val="11"/>
        <color indexed="8"/>
        <rFont val="宋体"/>
        <charset val="0"/>
      </rPr>
      <t>医疗保障管理事务</t>
    </r>
  </si>
  <si>
    <r>
      <rPr>
        <sz val="11"/>
        <color indexed="8"/>
        <rFont val="Times New Roman"/>
        <charset val="0"/>
      </rPr>
      <t xml:space="preserve">    </t>
    </r>
    <r>
      <rPr>
        <sz val="11"/>
        <color indexed="8"/>
        <rFont val="宋体"/>
        <charset val="0"/>
      </rPr>
      <t>老龄卫生健康事务</t>
    </r>
  </si>
  <si>
    <r>
      <rPr>
        <sz val="11"/>
        <color indexed="8"/>
        <rFont val="Times New Roman"/>
        <charset val="0"/>
      </rPr>
      <t xml:space="preserve">    </t>
    </r>
    <r>
      <rPr>
        <sz val="11"/>
        <color indexed="8"/>
        <rFont val="宋体"/>
        <charset val="0"/>
      </rPr>
      <t>其他卫生健康支出</t>
    </r>
  </si>
  <si>
    <r>
      <rPr>
        <b/>
        <sz val="11"/>
        <color rgb="FF000000"/>
        <rFont val="Times New Roman"/>
        <charset val="134"/>
      </rPr>
      <t xml:space="preserve">  </t>
    </r>
    <r>
      <rPr>
        <b/>
        <sz val="11"/>
        <color rgb="FF000000"/>
        <rFont val="宋体"/>
        <charset val="134"/>
      </rPr>
      <t>十、节能环保支出</t>
    </r>
  </si>
  <si>
    <r>
      <rPr>
        <sz val="11"/>
        <color indexed="8"/>
        <rFont val="Times New Roman"/>
        <charset val="0"/>
      </rPr>
      <t xml:space="preserve">    </t>
    </r>
    <r>
      <rPr>
        <sz val="11"/>
        <color indexed="8"/>
        <rFont val="宋体"/>
        <charset val="0"/>
      </rPr>
      <t>环境保护管理事务</t>
    </r>
  </si>
  <si>
    <r>
      <rPr>
        <sz val="11"/>
        <color indexed="8"/>
        <rFont val="Times New Roman"/>
        <charset val="0"/>
      </rPr>
      <t xml:space="preserve">    </t>
    </r>
    <r>
      <rPr>
        <sz val="11"/>
        <color indexed="8"/>
        <rFont val="宋体"/>
        <charset val="0"/>
      </rPr>
      <t>环境监测与监察</t>
    </r>
  </si>
  <si>
    <r>
      <rPr>
        <sz val="11"/>
        <color indexed="8"/>
        <rFont val="Times New Roman"/>
        <charset val="0"/>
      </rPr>
      <t xml:space="preserve">    </t>
    </r>
    <r>
      <rPr>
        <sz val="11"/>
        <color indexed="8"/>
        <rFont val="宋体"/>
        <charset val="0"/>
      </rPr>
      <t>污染防治</t>
    </r>
  </si>
  <si>
    <r>
      <rPr>
        <sz val="11"/>
        <color indexed="8"/>
        <rFont val="Times New Roman"/>
        <charset val="0"/>
      </rPr>
      <t xml:space="preserve">    </t>
    </r>
    <r>
      <rPr>
        <sz val="11"/>
        <color indexed="8"/>
        <rFont val="宋体"/>
        <charset val="0"/>
      </rPr>
      <t>自然生态保护</t>
    </r>
  </si>
  <si>
    <r>
      <rPr>
        <sz val="11"/>
        <color indexed="8"/>
        <rFont val="Times New Roman"/>
        <charset val="0"/>
      </rPr>
      <t xml:space="preserve">    </t>
    </r>
    <r>
      <rPr>
        <sz val="11"/>
        <color indexed="8"/>
        <rFont val="宋体"/>
        <charset val="0"/>
      </rPr>
      <t>天然林保护</t>
    </r>
  </si>
  <si>
    <r>
      <rPr>
        <sz val="11"/>
        <color indexed="8"/>
        <rFont val="Times New Roman"/>
        <charset val="0"/>
      </rPr>
      <t xml:space="preserve">    </t>
    </r>
    <r>
      <rPr>
        <sz val="11"/>
        <color indexed="8"/>
        <rFont val="宋体"/>
        <charset val="0"/>
      </rPr>
      <t>退耕还林还草</t>
    </r>
  </si>
  <si>
    <r>
      <rPr>
        <sz val="11"/>
        <color indexed="8"/>
        <rFont val="Times New Roman"/>
        <charset val="0"/>
      </rPr>
      <t xml:space="preserve">    </t>
    </r>
    <r>
      <rPr>
        <sz val="11"/>
        <color indexed="8"/>
        <rFont val="宋体"/>
        <charset val="0"/>
      </rPr>
      <t>风沙荒漠治理</t>
    </r>
  </si>
  <si>
    <r>
      <rPr>
        <sz val="11"/>
        <color indexed="8"/>
        <rFont val="Times New Roman"/>
        <charset val="0"/>
      </rPr>
      <t xml:space="preserve">    </t>
    </r>
    <r>
      <rPr>
        <sz val="11"/>
        <color indexed="8"/>
        <rFont val="宋体"/>
        <charset val="0"/>
      </rPr>
      <t>退牧还草</t>
    </r>
  </si>
  <si>
    <r>
      <rPr>
        <sz val="11"/>
        <color indexed="8"/>
        <rFont val="Times New Roman"/>
        <charset val="0"/>
      </rPr>
      <t xml:space="preserve">    </t>
    </r>
    <r>
      <rPr>
        <sz val="11"/>
        <color indexed="8"/>
        <rFont val="宋体"/>
        <charset val="0"/>
      </rPr>
      <t>已垦草原退耕还草</t>
    </r>
  </si>
  <si>
    <r>
      <rPr>
        <sz val="11"/>
        <color indexed="8"/>
        <rFont val="Times New Roman"/>
        <charset val="0"/>
      </rPr>
      <t xml:space="preserve">    </t>
    </r>
    <r>
      <rPr>
        <sz val="11"/>
        <color indexed="8"/>
        <rFont val="宋体"/>
        <charset val="0"/>
      </rPr>
      <t>能源节约利用</t>
    </r>
  </si>
  <si>
    <r>
      <rPr>
        <sz val="11"/>
        <color indexed="8"/>
        <rFont val="Times New Roman"/>
        <charset val="0"/>
      </rPr>
      <t xml:space="preserve">    </t>
    </r>
    <r>
      <rPr>
        <sz val="11"/>
        <color indexed="8"/>
        <rFont val="宋体"/>
        <charset val="0"/>
      </rPr>
      <t>污染减排</t>
    </r>
  </si>
  <si>
    <r>
      <rPr>
        <sz val="11"/>
        <color indexed="8"/>
        <rFont val="Times New Roman"/>
        <charset val="0"/>
      </rPr>
      <t xml:space="preserve">    </t>
    </r>
    <r>
      <rPr>
        <sz val="11"/>
        <color indexed="8"/>
        <rFont val="宋体"/>
        <charset val="0"/>
      </rPr>
      <t>可再生能源</t>
    </r>
  </si>
  <si>
    <r>
      <rPr>
        <sz val="11"/>
        <color indexed="8"/>
        <rFont val="Times New Roman"/>
        <charset val="0"/>
      </rPr>
      <t xml:space="preserve">    </t>
    </r>
    <r>
      <rPr>
        <sz val="11"/>
        <color indexed="8"/>
        <rFont val="宋体"/>
        <charset val="0"/>
      </rPr>
      <t>循环经济</t>
    </r>
  </si>
  <si>
    <r>
      <rPr>
        <sz val="11"/>
        <color indexed="8"/>
        <rFont val="Times New Roman"/>
        <charset val="0"/>
      </rPr>
      <t xml:space="preserve">    </t>
    </r>
    <r>
      <rPr>
        <sz val="11"/>
        <color indexed="8"/>
        <rFont val="宋体"/>
        <charset val="0"/>
      </rPr>
      <t>能源管理事务</t>
    </r>
  </si>
  <si>
    <r>
      <rPr>
        <sz val="11"/>
        <color indexed="8"/>
        <rFont val="Times New Roman"/>
        <charset val="0"/>
      </rPr>
      <t xml:space="preserve">    </t>
    </r>
    <r>
      <rPr>
        <sz val="11"/>
        <color indexed="8"/>
        <rFont val="宋体"/>
        <charset val="0"/>
      </rPr>
      <t>其他节能环保支出</t>
    </r>
  </si>
  <si>
    <r>
      <rPr>
        <b/>
        <sz val="11"/>
        <color rgb="FF000000"/>
        <rFont val="Times New Roman"/>
        <charset val="134"/>
      </rPr>
      <t xml:space="preserve">  </t>
    </r>
    <r>
      <rPr>
        <b/>
        <sz val="11"/>
        <color rgb="FF000000"/>
        <rFont val="宋体"/>
        <charset val="134"/>
      </rPr>
      <t>十一、城乡社区支出</t>
    </r>
  </si>
  <si>
    <r>
      <rPr>
        <sz val="11"/>
        <color indexed="8"/>
        <rFont val="Times New Roman"/>
        <charset val="0"/>
      </rPr>
      <t xml:space="preserve">    </t>
    </r>
    <r>
      <rPr>
        <sz val="11"/>
        <color indexed="8"/>
        <rFont val="宋体"/>
        <charset val="0"/>
      </rPr>
      <t>城乡社区管理事务</t>
    </r>
  </si>
  <si>
    <r>
      <rPr>
        <sz val="11"/>
        <color indexed="8"/>
        <rFont val="Times New Roman"/>
        <charset val="0"/>
      </rPr>
      <t xml:space="preserve">    </t>
    </r>
    <r>
      <rPr>
        <sz val="11"/>
        <color indexed="8"/>
        <rFont val="宋体"/>
        <charset val="0"/>
      </rPr>
      <t>城乡社区规划与管理</t>
    </r>
  </si>
  <si>
    <r>
      <rPr>
        <sz val="11"/>
        <color indexed="8"/>
        <rFont val="Times New Roman"/>
        <charset val="0"/>
      </rPr>
      <t xml:space="preserve">    </t>
    </r>
    <r>
      <rPr>
        <sz val="11"/>
        <color indexed="8"/>
        <rFont val="宋体"/>
        <charset val="0"/>
      </rPr>
      <t>城乡社区公共设施</t>
    </r>
  </si>
  <si>
    <r>
      <rPr>
        <sz val="11"/>
        <color indexed="8"/>
        <rFont val="Times New Roman"/>
        <charset val="0"/>
      </rPr>
      <t xml:space="preserve">    </t>
    </r>
    <r>
      <rPr>
        <sz val="11"/>
        <color indexed="8"/>
        <rFont val="宋体"/>
        <charset val="0"/>
      </rPr>
      <t>城乡社区环境卫生</t>
    </r>
  </si>
  <si>
    <r>
      <rPr>
        <sz val="11"/>
        <color indexed="8"/>
        <rFont val="Times New Roman"/>
        <charset val="0"/>
      </rPr>
      <t xml:space="preserve">    </t>
    </r>
    <r>
      <rPr>
        <sz val="11"/>
        <color indexed="8"/>
        <rFont val="宋体"/>
        <charset val="0"/>
      </rPr>
      <t>建设市场管理与监督</t>
    </r>
  </si>
  <si>
    <r>
      <rPr>
        <sz val="11"/>
        <color indexed="8"/>
        <rFont val="Times New Roman"/>
        <charset val="0"/>
      </rPr>
      <t xml:space="preserve">    </t>
    </r>
    <r>
      <rPr>
        <sz val="11"/>
        <color indexed="8"/>
        <rFont val="宋体"/>
        <charset val="0"/>
      </rPr>
      <t>其他城乡社区支出</t>
    </r>
  </si>
  <si>
    <r>
      <rPr>
        <b/>
        <sz val="11"/>
        <color rgb="FF000000"/>
        <rFont val="Times New Roman"/>
        <charset val="134"/>
      </rPr>
      <t xml:space="preserve"> </t>
    </r>
    <r>
      <rPr>
        <b/>
        <sz val="11"/>
        <color rgb="FF000000"/>
        <rFont val="宋体"/>
        <charset val="134"/>
      </rPr>
      <t>十二、</t>
    </r>
    <r>
      <rPr>
        <b/>
        <sz val="11"/>
        <color rgb="FF000000"/>
        <rFont val="Times New Roman"/>
        <charset val="134"/>
      </rPr>
      <t xml:space="preserve"> </t>
    </r>
    <r>
      <rPr>
        <b/>
        <sz val="11"/>
        <color rgb="FF000000"/>
        <rFont val="宋体"/>
        <charset val="134"/>
      </rPr>
      <t>农林水支出</t>
    </r>
  </si>
  <si>
    <r>
      <rPr>
        <sz val="11"/>
        <color indexed="8"/>
        <rFont val="Times New Roman"/>
        <charset val="0"/>
      </rPr>
      <t xml:space="preserve">    </t>
    </r>
    <r>
      <rPr>
        <sz val="11"/>
        <color indexed="8"/>
        <rFont val="宋体"/>
        <charset val="0"/>
      </rPr>
      <t>农业农村</t>
    </r>
  </si>
  <si>
    <r>
      <rPr>
        <sz val="11"/>
        <color indexed="8"/>
        <rFont val="Times New Roman"/>
        <charset val="0"/>
      </rPr>
      <t xml:space="preserve">    </t>
    </r>
    <r>
      <rPr>
        <sz val="11"/>
        <color indexed="8"/>
        <rFont val="宋体"/>
        <charset val="0"/>
      </rPr>
      <t>林业和草原</t>
    </r>
  </si>
  <si>
    <r>
      <rPr>
        <sz val="11"/>
        <color indexed="8"/>
        <rFont val="Times New Roman"/>
        <charset val="0"/>
      </rPr>
      <t xml:space="preserve">    </t>
    </r>
    <r>
      <rPr>
        <sz val="11"/>
        <color indexed="8"/>
        <rFont val="宋体"/>
        <charset val="0"/>
      </rPr>
      <t>水利</t>
    </r>
  </si>
  <si>
    <r>
      <rPr>
        <sz val="11"/>
        <color indexed="8"/>
        <rFont val="Times New Roman"/>
        <charset val="0"/>
      </rPr>
      <t xml:space="preserve">    </t>
    </r>
    <r>
      <rPr>
        <sz val="11"/>
        <color indexed="8"/>
        <rFont val="宋体"/>
        <charset val="0"/>
      </rPr>
      <t>巩固脱贫攻坚成果衔接乡村振兴</t>
    </r>
  </si>
  <si>
    <r>
      <rPr>
        <sz val="11"/>
        <color indexed="8"/>
        <rFont val="Times New Roman"/>
        <charset val="0"/>
      </rPr>
      <t xml:space="preserve">    </t>
    </r>
    <r>
      <rPr>
        <sz val="11"/>
        <color indexed="8"/>
        <rFont val="宋体"/>
        <charset val="0"/>
      </rPr>
      <t>农村综合改革</t>
    </r>
  </si>
  <si>
    <r>
      <rPr>
        <sz val="11"/>
        <color indexed="8"/>
        <rFont val="Times New Roman"/>
        <charset val="0"/>
      </rPr>
      <t xml:space="preserve">    </t>
    </r>
    <r>
      <rPr>
        <sz val="11"/>
        <color indexed="8"/>
        <rFont val="宋体"/>
        <charset val="0"/>
      </rPr>
      <t>普惠金融发展支出</t>
    </r>
  </si>
  <si>
    <r>
      <rPr>
        <sz val="11"/>
        <color indexed="8"/>
        <rFont val="Times New Roman"/>
        <charset val="0"/>
      </rPr>
      <t xml:space="preserve">    </t>
    </r>
    <r>
      <rPr>
        <sz val="11"/>
        <color indexed="8"/>
        <rFont val="宋体"/>
        <charset val="0"/>
      </rPr>
      <t>目标价格补贴</t>
    </r>
  </si>
  <si>
    <r>
      <rPr>
        <sz val="11"/>
        <color indexed="8"/>
        <rFont val="Times New Roman"/>
        <charset val="0"/>
      </rPr>
      <t xml:space="preserve">    </t>
    </r>
    <r>
      <rPr>
        <sz val="11"/>
        <color indexed="8"/>
        <rFont val="宋体"/>
        <charset val="0"/>
      </rPr>
      <t>其他农林水支出</t>
    </r>
  </si>
  <si>
    <r>
      <rPr>
        <b/>
        <sz val="11"/>
        <color rgb="FF000000"/>
        <rFont val="Times New Roman"/>
        <charset val="134"/>
      </rPr>
      <t xml:space="preserve">  </t>
    </r>
    <r>
      <rPr>
        <b/>
        <sz val="11"/>
        <color rgb="FF000000"/>
        <rFont val="宋体"/>
        <charset val="134"/>
      </rPr>
      <t>十三、交通运输支出</t>
    </r>
  </si>
  <si>
    <r>
      <rPr>
        <sz val="11"/>
        <color indexed="8"/>
        <rFont val="Times New Roman"/>
        <charset val="0"/>
      </rPr>
      <t xml:space="preserve">    </t>
    </r>
    <r>
      <rPr>
        <sz val="11"/>
        <color indexed="8"/>
        <rFont val="宋体"/>
        <charset val="0"/>
      </rPr>
      <t>公路水路运输</t>
    </r>
  </si>
  <si>
    <r>
      <rPr>
        <sz val="11"/>
        <color indexed="8"/>
        <rFont val="Times New Roman"/>
        <charset val="0"/>
      </rPr>
      <t xml:space="preserve">    </t>
    </r>
    <r>
      <rPr>
        <sz val="11"/>
        <color indexed="8"/>
        <rFont val="宋体"/>
        <charset val="0"/>
      </rPr>
      <t>铁路运输</t>
    </r>
  </si>
  <si>
    <r>
      <rPr>
        <sz val="11"/>
        <color indexed="8"/>
        <rFont val="Times New Roman"/>
        <charset val="0"/>
      </rPr>
      <t xml:space="preserve">    </t>
    </r>
    <r>
      <rPr>
        <sz val="11"/>
        <color indexed="8"/>
        <rFont val="宋体"/>
        <charset val="0"/>
      </rPr>
      <t>民用航空运输</t>
    </r>
  </si>
  <si>
    <r>
      <rPr>
        <sz val="11"/>
        <color indexed="8"/>
        <rFont val="Times New Roman"/>
        <charset val="0"/>
      </rPr>
      <t xml:space="preserve">    </t>
    </r>
    <r>
      <rPr>
        <sz val="11"/>
        <color indexed="8"/>
        <rFont val="宋体"/>
        <charset val="0"/>
      </rPr>
      <t>邮政业支出</t>
    </r>
  </si>
  <si>
    <r>
      <rPr>
        <sz val="11"/>
        <color indexed="8"/>
        <rFont val="Times New Roman"/>
        <charset val="0"/>
      </rPr>
      <t xml:space="preserve">    </t>
    </r>
    <r>
      <rPr>
        <sz val="11"/>
        <color indexed="8"/>
        <rFont val="宋体"/>
        <charset val="0"/>
      </rPr>
      <t>车辆购置税支出</t>
    </r>
  </si>
  <si>
    <r>
      <rPr>
        <sz val="11"/>
        <color indexed="8"/>
        <rFont val="Times New Roman"/>
        <charset val="0"/>
      </rPr>
      <t xml:space="preserve">    </t>
    </r>
    <r>
      <rPr>
        <sz val="11"/>
        <color indexed="8"/>
        <rFont val="宋体"/>
        <charset val="0"/>
      </rPr>
      <t>其他交通运输支出</t>
    </r>
  </si>
  <si>
    <r>
      <rPr>
        <b/>
        <sz val="11"/>
        <color rgb="FF000000"/>
        <rFont val="Times New Roman"/>
        <charset val="134"/>
      </rPr>
      <t xml:space="preserve">  </t>
    </r>
    <r>
      <rPr>
        <b/>
        <sz val="11"/>
        <color rgb="FF000000"/>
        <rFont val="宋体"/>
        <charset val="134"/>
      </rPr>
      <t>十四、资源勘探工业信息等支出</t>
    </r>
  </si>
  <si>
    <r>
      <rPr>
        <sz val="11"/>
        <color indexed="8"/>
        <rFont val="Times New Roman"/>
        <charset val="0"/>
      </rPr>
      <t xml:space="preserve">    </t>
    </r>
    <r>
      <rPr>
        <sz val="11"/>
        <color indexed="8"/>
        <rFont val="宋体"/>
        <charset val="0"/>
      </rPr>
      <t>资源勘探开发</t>
    </r>
  </si>
  <si>
    <r>
      <rPr>
        <sz val="11"/>
        <color indexed="8"/>
        <rFont val="Times New Roman"/>
        <charset val="0"/>
      </rPr>
      <t xml:space="preserve">    </t>
    </r>
    <r>
      <rPr>
        <sz val="11"/>
        <color indexed="8"/>
        <rFont val="宋体"/>
        <charset val="0"/>
      </rPr>
      <t>制造业</t>
    </r>
  </si>
  <si>
    <r>
      <rPr>
        <sz val="11"/>
        <color indexed="8"/>
        <rFont val="Times New Roman"/>
        <charset val="0"/>
      </rPr>
      <t xml:space="preserve">    </t>
    </r>
    <r>
      <rPr>
        <sz val="11"/>
        <color indexed="8"/>
        <rFont val="宋体"/>
        <charset val="0"/>
      </rPr>
      <t>建筑业</t>
    </r>
  </si>
  <si>
    <r>
      <rPr>
        <sz val="11"/>
        <color indexed="8"/>
        <rFont val="Times New Roman"/>
        <charset val="0"/>
      </rPr>
      <t xml:space="preserve">    </t>
    </r>
    <r>
      <rPr>
        <sz val="11"/>
        <color indexed="8"/>
        <rFont val="宋体"/>
        <charset val="0"/>
      </rPr>
      <t>工业和信息产业监管</t>
    </r>
  </si>
  <si>
    <r>
      <rPr>
        <sz val="11"/>
        <color indexed="8"/>
        <rFont val="Times New Roman"/>
        <charset val="0"/>
      </rPr>
      <t xml:space="preserve">    </t>
    </r>
    <r>
      <rPr>
        <sz val="11"/>
        <color indexed="8"/>
        <rFont val="宋体"/>
        <charset val="0"/>
      </rPr>
      <t>国有资产监管</t>
    </r>
  </si>
  <si>
    <r>
      <rPr>
        <sz val="11"/>
        <color indexed="8"/>
        <rFont val="Times New Roman"/>
        <charset val="0"/>
      </rPr>
      <t xml:space="preserve">    </t>
    </r>
    <r>
      <rPr>
        <sz val="11"/>
        <color indexed="8"/>
        <rFont val="宋体"/>
        <charset val="0"/>
      </rPr>
      <t>支持中小企业发展和管理支出</t>
    </r>
  </si>
  <si>
    <r>
      <rPr>
        <sz val="11"/>
        <color indexed="8"/>
        <rFont val="Times New Roman"/>
        <charset val="0"/>
      </rPr>
      <t xml:space="preserve">    </t>
    </r>
    <r>
      <rPr>
        <sz val="11"/>
        <color indexed="8"/>
        <rFont val="宋体"/>
        <charset val="0"/>
      </rPr>
      <t>其他资源勘探工业信息等支出</t>
    </r>
  </si>
  <si>
    <r>
      <rPr>
        <b/>
        <sz val="11"/>
        <color rgb="FF000000"/>
        <rFont val="Times New Roman"/>
        <charset val="134"/>
      </rPr>
      <t xml:space="preserve">  </t>
    </r>
    <r>
      <rPr>
        <b/>
        <sz val="11"/>
        <color rgb="FF000000"/>
        <rFont val="宋体"/>
        <charset val="134"/>
      </rPr>
      <t>十五、商业服务业等支出</t>
    </r>
  </si>
  <si>
    <r>
      <rPr>
        <sz val="11"/>
        <color indexed="8"/>
        <rFont val="Times New Roman"/>
        <charset val="0"/>
      </rPr>
      <t xml:space="preserve">    </t>
    </r>
    <r>
      <rPr>
        <sz val="11"/>
        <color indexed="8"/>
        <rFont val="宋体"/>
        <charset val="0"/>
      </rPr>
      <t>商业流通事务</t>
    </r>
  </si>
  <si>
    <r>
      <rPr>
        <sz val="11"/>
        <color indexed="8"/>
        <rFont val="Times New Roman"/>
        <charset val="0"/>
      </rPr>
      <t xml:space="preserve">    </t>
    </r>
    <r>
      <rPr>
        <sz val="11"/>
        <color indexed="8"/>
        <rFont val="宋体"/>
        <charset val="0"/>
      </rPr>
      <t>涉外发展服务支出</t>
    </r>
  </si>
  <si>
    <r>
      <rPr>
        <sz val="11"/>
        <color indexed="8"/>
        <rFont val="Times New Roman"/>
        <charset val="0"/>
      </rPr>
      <t xml:space="preserve">    </t>
    </r>
    <r>
      <rPr>
        <sz val="11"/>
        <color indexed="8"/>
        <rFont val="宋体"/>
        <charset val="0"/>
      </rPr>
      <t>其他商业服务业等支出</t>
    </r>
  </si>
  <si>
    <r>
      <rPr>
        <b/>
        <sz val="11"/>
        <color rgb="FF000000"/>
        <rFont val="Times New Roman"/>
        <charset val="134"/>
      </rPr>
      <t xml:space="preserve">  </t>
    </r>
    <r>
      <rPr>
        <b/>
        <sz val="11"/>
        <color rgb="FF000000"/>
        <rFont val="宋体"/>
        <charset val="134"/>
      </rPr>
      <t>十六、金融支出</t>
    </r>
  </si>
  <si>
    <r>
      <rPr>
        <sz val="11"/>
        <color indexed="8"/>
        <rFont val="Times New Roman"/>
        <charset val="0"/>
      </rPr>
      <t xml:space="preserve">    </t>
    </r>
    <r>
      <rPr>
        <sz val="11"/>
        <color indexed="8"/>
        <rFont val="宋体"/>
        <charset val="0"/>
      </rPr>
      <t>金融部门行政支出</t>
    </r>
  </si>
  <si>
    <r>
      <rPr>
        <sz val="11"/>
        <color indexed="8"/>
        <rFont val="Times New Roman"/>
        <charset val="0"/>
      </rPr>
      <t xml:space="preserve">    </t>
    </r>
    <r>
      <rPr>
        <sz val="11"/>
        <color indexed="8"/>
        <rFont val="宋体"/>
        <charset val="0"/>
      </rPr>
      <t>金融部门监管支出</t>
    </r>
  </si>
  <si>
    <r>
      <rPr>
        <sz val="11"/>
        <color indexed="8"/>
        <rFont val="Times New Roman"/>
        <charset val="0"/>
      </rPr>
      <t xml:space="preserve">    </t>
    </r>
    <r>
      <rPr>
        <sz val="11"/>
        <color indexed="8"/>
        <rFont val="宋体"/>
        <charset val="0"/>
      </rPr>
      <t>金融发展支出</t>
    </r>
  </si>
  <si>
    <r>
      <rPr>
        <sz val="11"/>
        <color indexed="8"/>
        <rFont val="Times New Roman"/>
        <charset val="0"/>
      </rPr>
      <t xml:space="preserve">    </t>
    </r>
    <r>
      <rPr>
        <sz val="11"/>
        <color indexed="8"/>
        <rFont val="宋体"/>
        <charset val="0"/>
      </rPr>
      <t>金融调控支出</t>
    </r>
  </si>
  <si>
    <r>
      <rPr>
        <sz val="11"/>
        <color indexed="8"/>
        <rFont val="Times New Roman"/>
        <charset val="0"/>
      </rPr>
      <t xml:space="preserve">    </t>
    </r>
    <r>
      <rPr>
        <sz val="11"/>
        <color indexed="8"/>
        <rFont val="宋体"/>
        <charset val="0"/>
      </rPr>
      <t>其他金融支出</t>
    </r>
  </si>
  <si>
    <r>
      <rPr>
        <b/>
        <sz val="11"/>
        <color rgb="FF000000"/>
        <rFont val="Times New Roman"/>
        <charset val="134"/>
      </rPr>
      <t xml:space="preserve">  </t>
    </r>
    <r>
      <rPr>
        <b/>
        <sz val="11"/>
        <color rgb="FF000000"/>
        <rFont val="宋体"/>
        <charset val="134"/>
      </rPr>
      <t>十七、援助其他地区支出</t>
    </r>
  </si>
  <si>
    <r>
      <rPr>
        <b/>
        <sz val="11"/>
        <color rgb="FF000000"/>
        <rFont val="Times New Roman"/>
        <charset val="134"/>
      </rPr>
      <t xml:space="preserve">  </t>
    </r>
    <r>
      <rPr>
        <b/>
        <sz val="11"/>
        <color rgb="FF000000"/>
        <rFont val="宋体"/>
        <charset val="134"/>
      </rPr>
      <t>十八、自然资源海洋气象等支出</t>
    </r>
  </si>
  <si>
    <r>
      <rPr>
        <sz val="11"/>
        <color indexed="8"/>
        <rFont val="Times New Roman"/>
        <charset val="0"/>
      </rPr>
      <t xml:space="preserve">    </t>
    </r>
    <r>
      <rPr>
        <sz val="11"/>
        <color indexed="8"/>
        <rFont val="宋体"/>
        <charset val="0"/>
      </rPr>
      <t>自然资源事务</t>
    </r>
  </si>
  <si>
    <r>
      <rPr>
        <sz val="11"/>
        <color indexed="8"/>
        <rFont val="Times New Roman"/>
        <charset val="0"/>
      </rPr>
      <t xml:space="preserve">    </t>
    </r>
    <r>
      <rPr>
        <sz val="11"/>
        <color indexed="8"/>
        <rFont val="宋体"/>
        <charset val="0"/>
      </rPr>
      <t>气象事务</t>
    </r>
  </si>
  <si>
    <r>
      <rPr>
        <sz val="11"/>
        <color indexed="8"/>
        <rFont val="Times New Roman"/>
        <charset val="0"/>
      </rPr>
      <t xml:space="preserve">    </t>
    </r>
    <r>
      <rPr>
        <sz val="11"/>
        <color indexed="8"/>
        <rFont val="宋体"/>
        <charset val="0"/>
      </rPr>
      <t>其他自然资源海洋气象等支出</t>
    </r>
  </si>
  <si>
    <r>
      <rPr>
        <b/>
        <sz val="11"/>
        <color rgb="FF000000"/>
        <rFont val="Times New Roman"/>
        <charset val="134"/>
      </rPr>
      <t xml:space="preserve">  </t>
    </r>
    <r>
      <rPr>
        <b/>
        <sz val="11"/>
        <color rgb="FF000000"/>
        <rFont val="宋体"/>
        <charset val="0"/>
      </rPr>
      <t>十九、住房保障支出</t>
    </r>
  </si>
  <si>
    <r>
      <rPr>
        <sz val="11"/>
        <color indexed="8"/>
        <rFont val="Times New Roman"/>
        <charset val="0"/>
      </rPr>
      <t xml:space="preserve">    </t>
    </r>
    <r>
      <rPr>
        <sz val="11"/>
        <color indexed="8"/>
        <rFont val="宋体"/>
        <charset val="0"/>
      </rPr>
      <t>保障性安居工程支出</t>
    </r>
  </si>
  <si>
    <r>
      <rPr>
        <sz val="11"/>
        <color indexed="8"/>
        <rFont val="Times New Roman"/>
        <charset val="0"/>
      </rPr>
      <t xml:space="preserve">    </t>
    </r>
    <r>
      <rPr>
        <sz val="11"/>
        <color indexed="8"/>
        <rFont val="宋体"/>
        <charset val="0"/>
      </rPr>
      <t>住房改革支出</t>
    </r>
  </si>
  <si>
    <r>
      <rPr>
        <sz val="11"/>
        <color indexed="8"/>
        <rFont val="Times New Roman"/>
        <charset val="0"/>
      </rPr>
      <t xml:space="preserve">    </t>
    </r>
    <r>
      <rPr>
        <sz val="11"/>
        <color indexed="8"/>
        <rFont val="宋体"/>
        <charset val="0"/>
      </rPr>
      <t>城乡社区住宅</t>
    </r>
  </si>
  <si>
    <r>
      <rPr>
        <b/>
        <sz val="11"/>
        <color rgb="FF000000"/>
        <rFont val="Times New Roman"/>
        <charset val="134"/>
      </rPr>
      <t xml:space="preserve">  </t>
    </r>
    <r>
      <rPr>
        <b/>
        <sz val="11"/>
        <color rgb="FF000000"/>
        <rFont val="宋体"/>
        <charset val="134"/>
      </rPr>
      <t>二十、粮油物资储备支出</t>
    </r>
  </si>
  <si>
    <r>
      <rPr>
        <sz val="11"/>
        <color indexed="8"/>
        <rFont val="Times New Roman"/>
        <charset val="0"/>
      </rPr>
      <t xml:space="preserve">    </t>
    </r>
    <r>
      <rPr>
        <sz val="11"/>
        <color indexed="8"/>
        <rFont val="宋体"/>
        <charset val="0"/>
      </rPr>
      <t>粮油物资事务</t>
    </r>
  </si>
  <si>
    <r>
      <rPr>
        <sz val="11"/>
        <color indexed="8"/>
        <rFont val="Times New Roman"/>
        <charset val="0"/>
      </rPr>
      <t xml:space="preserve">    </t>
    </r>
    <r>
      <rPr>
        <sz val="11"/>
        <color indexed="8"/>
        <rFont val="宋体"/>
        <charset val="0"/>
      </rPr>
      <t>能源储备</t>
    </r>
  </si>
  <si>
    <r>
      <rPr>
        <sz val="11"/>
        <color indexed="8"/>
        <rFont val="Times New Roman"/>
        <charset val="0"/>
      </rPr>
      <t xml:space="preserve">    </t>
    </r>
    <r>
      <rPr>
        <sz val="11"/>
        <color indexed="8"/>
        <rFont val="宋体"/>
        <charset val="0"/>
      </rPr>
      <t>粮油储备</t>
    </r>
  </si>
  <si>
    <r>
      <rPr>
        <sz val="11"/>
        <color indexed="8"/>
        <rFont val="Times New Roman"/>
        <charset val="0"/>
      </rPr>
      <t xml:space="preserve">    </t>
    </r>
    <r>
      <rPr>
        <sz val="11"/>
        <color indexed="8"/>
        <rFont val="宋体"/>
        <charset val="0"/>
      </rPr>
      <t>重要商品储备</t>
    </r>
  </si>
  <si>
    <r>
      <rPr>
        <b/>
        <sz val="11"/>
        <color rgb="FF000000"/>
        <rFont val="Times New Roman"/>
        <charset val="134"/>
      </rPr>
      <t xml:space="preserve">  </t>
    </r>
    <r>
      <rPr>
        <b/>
        <sz val="11"/>
        <color rgb="FF000000"/>
        <rFont val="宋体"/>
        <charset val="134"/>
      </rPr>
      <t>二十一、灾害防治及应急管理支出</t>
    </r>
  </si>
  <si>
    <r>
      <rPr>
        <sz val="11"/>
        <color indexed="8"/>
        <rFont val="Times New Roman"/>
        <charset val="0"/>
      </rPr>
      <t xml:space="preserve">    </t>
    </r>
    <r>
      <rPr>
        <sz val="11"/>
        <color indexed="8"/>
        <rFont val="宋体"/>
        <charset val="0"/>
      </rPr>
      <t>应急管理事务</t>
    </r>
  </si>
  <si>
    <r>
      <rPr>
        <sz val="11"/>
        <color indexed="8"/>
        <rFont val="Times New Roman"/>
        <charset val="0"/>
      </rPr>
      <t xml:space="preserve">    </t>
    </r>
    <r>
      <rPr>
        <sz val="11"/>
        <color indexed="8"/>
        <rFont val="宋体"/>
        <charset val="0"/>
      </rPr>
      <t>消防救援事务</t>
    </r>
  </si>
  <si>
    <r>
      <rPr>
        <sz val="11"/>
        <color indexed="8"/>
        <rFont val="Times New Roman"/>
        <charset val="0"/>
      </rPr>
      <t xml:space="preserve">    </t>
    </r>
    <r>
      <rPr>
        <sz val="11"/>
        <color indexed="8"/>
        <rFont val="宋体"/>
        <charset val="0"/>
      </rPr>
      <t>矿山安全</t>
    </r>
  </si>
  <si>
    <r>
      <rPr>
        <sz val="11"/>
        <color indexed="8"/>
        <rFont val="Times New Roman"/>
        <charset val="0"/>
      </rPr>
      <t xml:space="preserve">    </t>
    </r>
    <r>
      <rPr>
        <sz val="11"/>
        <color indexed="8"/>
        <rFont val="宋体"/>
        <charset val="0"/>
      </rPr>
      <t>地震事务</t>
    </r>
  </si>
  <si>
    <r>
      <rPr>
        <sz val="11"/>
        <color indexed="8"/>
        <rFont val="Times New Roman"/>
        <charset val="0"/>
      </rPr>
      <t xml:space="preserve">    </t>
    </r>
    <r>
      <rPr>
        <sz val="11"/>
        <color indexed="8"/>
        <rFont val="宋体"/>
        <charset val="0"/>
      </rPr>
      <t>自然灾害防治</t>
    </r>
  </si>
  <si>
    <r>
      <rPr>
        <sz val="11"/>
        <color indexed="8"/>
        <rFont val="Times New Roman"/>
        <charset val="0"/>
      </rPr>
      <t xml:space="preserve">    </t>
    </r>
    <r>
      <rPr>
        <sz val="11"/>
        <color indexed="8"/>
        <rFont val="宋体"/>
        <charset val="0"/>
      </rPr>
      <t>自然灾害救灾及恢复重建支出</t>
    </r>
  </si>
  <si>
    <r>
      <rPr>
        <sz val="11"/>
        <color indexed="8"/>
        <rFont val="Times New Roman"/>
        <charset val="0"/>
      </rPr>
      <t xml:space="preserve">    </t>
    </r>
    <r>
      <rPr>
        <sz val="11"/>
        <color indexed="8"/>
        <rFont val="宋体"/>
        <charset val="0"/>
      </rPr>
      <t>其他灾害防治及应急管理支出</t>
    </r>
  </si>
  <si>
    <r>
      <rPr>
        <b/>
        <sz val="11"/>
        <color rgb="FF000000"/>
        <rFont val="Times New Roman"/>
        <charset val="134"/>
      </rPr>
      <t xml:space="preserve">  </t>
    </r>
    <r>
      <rPr>
        <b/>
        <sz val="11"/>
        <color rgb="FF000000"/>
        <rFont val="宋体"/>
        <charset val="134"/>
      </rPr>
      <t>二十二、预备费</t>
    </r>
  </si>
  <si>
    <r>
      <rPr>
        <b/>
        <sz val="11"/>
        <color rgb="FF000000"/>
        <rFont val="Times New Roman"/>
        <charset val="134"/>
      </rPr>
      <t xml:space="preserve">  </t>
    </r>
    <r>
      <rPr>
        <b/>
        <sz val="11"/>
        <color rgb="FF000000"/>
        <rFont val="宋体"/>
        <charset val="134"/>
      </rPr>
      <t>二十三、债务付息支出</t>
    </r>
  </si>
  <si>
    <r>
      <rPr>
        <sz val="11"/>
        <color indexed="8"/>
        <rFont val="Times New Roman"/>
        <charset val="0"/>
      </rPr>
      <t xml:space="preserve">    </t>
    </r>
    <r>
      <rPr>
        <sz val="11"/>
        <color indexed="8"/>
        <rFont val="宋体"/>
        <charset val="0"/>
      </rPr>
      <t>地方政府一般债务付息支出</t>
    </r>
  </si>
  <si>
    <r>
      <rPr>
        <b/>
        <sz val="11"/>
        <color rgb="FF000000"/>
        <rFont val="Times New Roman"/>
        <charset val="134"/>
      </rPr>
      <t xml:space="preserve">  </t>
    </r>
    <r>
      <rPr>
        <b/>
        <sz val="11"/>
        <color rgb="FF000000"/>
        <rFont val="宋体"/>
        <charset val="134"/>
      </rPr>
      <t>二十四、债务发行费用支出</t>
    </r>
  </si>
  <si>
    <r>
      <rPr>
        <sz val="11"/>
        <color indexed="8"/>
        <rFont val="Times New Roman"/>
        <charset val="0"/>
      </rPr>
      <t xml:space="preserve">    </t>
    </r>
    <r>
      <rPr>
        <sz val="11"/>
        <color indexed="8"/>
        <rFont val="宋体"/>
        <charset val="0"/>
      </rPr>
      <t>地方政府一般债务发行费用支出</t>
    </r>
  </si>
  <si>
    <t>229</t>
  </si>
  <si>
    <r>
      <rPr>
        <b/>
        <sz val="11"/>
        <color indexed="8"/>
        <rFont val="宋体"/>
        <charset val="134"/>
      </rPr>
      <t>二十五、其他支出</t>
    </r>
  </si>
  <si>
    <r>
      <rPr>
        <sz val="11"/>
        <color rgb="FF000000"/>
        <rFont val="宋体"/>
        <charset val="0"/>
      </rPr>
      <t>支出合计</t>
    </r>
  </si>
  <si>
    <r>
      <rPr>
        <sz val="11"/>
        <color indexed="8"/>
        <rFont val="宋体"/>
        <charset val="0"/>
      </rPr>
      <t>转移性支出</t>
    </r>
  </si>
  <si>
    <r>
      <rPr>
        <sz val="11"/>
        <color indexed="8"/>
        <rFont val="Times New Roman"/>
        <charset val="0"/>
      </rPr>
      <t xml:space="preserve">  </t>
    </r>
    <r>
      <rPr>
        <sz val="11"/>
        <color indexed="8"/>
        <rFont val="宋体"/>
        <charset val="0"/>
      </rPr>
      <t>上解上级支出</t>
    </r>
  </si>
  <si>
    <t>2300601</t>
  </si>
  <si>
    <r>
      <rPr>
        <sz val="11"/>
        <color indexed="8"/>
        <rFont val="Times New Roman"/>
        <charset val="0"/>
      </rPr>
      <t xml:space="preserve">    </t>
    </r>
    <r>
      <rPr>
        <sz val="11"/>
        <color indexed="8"/>
        <rFont val="宋体"/>
        <charset val="0"/>
      </rPr>
      <t>体制上解支出</t>
    </r>
  </si>
  <si>
    <t>2300602</t>
  </si>
  <si>
    <r>
      <rPr>
        <sz val="11"/>
        <color indexed="8"/>
        <rFont val="Times New Roman"/>
        <charset val="0"/>
      </rPr>
      <t xml:space="preserve">    </t>
    </r>
    <r>
      <rPr>
        <sz val="11"/>
        <color indexed="8"/>
        <rFont val="宋体"/>
        <charset val="0"/>
      </rPr>
      <t>专项上解支出</t>
    </r>
  </si>
  <si>
    <t>23008</t>
  </si>
  <si>
    <r>
      <rPr>
        <sz val="11"/>
        <color indexed="8"/>
        <rFont val="Times New Roman"/>
        <charset val="0"/>
      </rPr>
      <t xml:space="preserve">  </t>
    </r>
    <r>
      <rPr>
        <sz val="11"/>
        <color indexed="8"/>
        <rFont val="宋体"/>
        <charset val="0"/>
      </rPr>
      <t>调出资金</t>
    </r>
  </si>
  <si>
    <t>23009</t>
  </si>
  <si>
    <r>
      <rPr>
        <sz val="11"/>
        <color indexed="8"/>
        <rFont val="Times New Roman"/>
        <charset val="0"/>
      </rPr>
      <t xml:space="preserve">  </t>
    </r>
    <r>
      <rPr>
        <sz val="11"/>
        <color indexed="8"/>
        <rFont val="宋体"/>
        <charset val="0"/>
      </rPr>
      <t>年终结余</t>
    </r>
  </si>
  <si>
    <r>
      <rPr>
        <sz val="11"/>
        <color indexed="8"/>
        <rFont val="Times New Roman"/>
        <charset val="0"/>
      </rPr>
      <t xml:space="preserve">  </t>
    </r>
    <r>
      <rPr>
        <sz val="11"/>
        <color indexed="8"/>
        <rFont val="宋体"/>
        <charset val="0"/>
      </rPr>
      <t>安排预算稳定调节基金</t>
    </r>
  </si>
  <si>
    <t>23016</t>
  </si>
  <si>
    <r>
      <rPr>
        <sz val="11"/>
        <color indexed="8"/>
        <rFont val="Times New Roman"/>
        <charset val="0"/>
      </rPr>
      <t xml:space="preserve">  </t>
    </r>
    <r>
      <rPr>
        <sz val="11"/>
        <color indexed="8"/>
        <rFont val="宋体"/>
        <charset val="0"/>
      </rPr>
      <t>补充预算周转金</t>
    </r>
  </si>
  <si>
    <t>23103</t>
  </si>
  <si>
    <r>
      <rPr>
        <sz val="11"/>
        <color indexed="8"/>
        <rFont val="Times New Roman"/>
        <charset val="0"/>
      </rPr>
      <t xml:space="preserve">  </t>
    </r>
    <r>
      <rPr>
        <sz val="11"/>
        <color indexed="8"/>
        <rFont val="宋体"/>
        <charset val="0"/>
      </rPr>
      <t>地方政府一般债务还本支出</t>
    </r>
  </si>
  <si>
    <t>23021</t>
  </si>
  <si>
    <r>
      <rPr>
        <sz val="11"/>
        <color indexed="8"/>
        <rFont val="Times New Roman"/>
        <charset val="0"/>
      </rPr>
      <t xml:space="preserve">  </t>
    </r>
    <r>
      <rPr>
        <sz val="11"/>
        <color indexed="8"/>
        <rFont val="宋体"/>
        <charset val="0"/>
      </rPr>
      <t>区域间转移性支出</t>
    </r>
  </si>
  <si>
    <r>
      <rPr>
        <b/>
        <sz val="11"/>
        <color indexed="8"/>
        <rFont val="宋体"/>
        <charset val="0"/>
      </rPr>
      <t>支出总计</t>
    </r>
  </si>
  <si>
    <r>
      <rPr>
        <sz val="16"/>
        <color indexed="8"/>
        <rFont val="方正楷体简体"/>
        <charset val="134"/>
      </rPr>
      <t>表三</t>
    </r>
  </si>
  <si>
    <r>
      <rPr>
        <sz val="22"/>
        <rFont val="方正小标宋简体"/>
        <charset val="134"/>
      </rPr>
      <t>牟定县</t>
    </r>
    <r>
      <rPr>
        <sz val="22"/>
        <rFont val="Times New Roman"/>
        <charset val="0"/>
      </rPr>
      <t>2022</t>
    </r>
    <r>
      <rPr>
        <sz val="22"/>
        <rFont val="方正小标宋简体"/>
        <charset val="134"/>
      </rPr>
      <t>年一般公共预算支出政府经济分类明细表</t>
    </r>
  </si>
  <si>
    <r>
      <rPr>
        <sz val="12"/>
        <rFont val="宋体"/>
        <charset val="0"/>
      </rPr>
      <t>单位：万元</t>
    </r>
  </si>
  <si>
    <r>
      <rPr>
        <b/>
        <sz val="11"/>
        <color indexed="8"/>
        <rFont val="宋体"/>
        <charset val="134"/>
      </rPr>
      <t>上年预算数</t>
    </r>
  </si>
  <si>
    <r>
      <rPr>
        <b/>
        <sz val="11"/>
        <color indexed="8"/>
        <rFont val="宋体"/>
        <charset val="134"/>
      </rPr>
      <t>上年执行数</t>
    </r>
  </si>
  <si>
    <r>
      <rPr>
        <b/>
        <sz val="11"/>
        <color indexed="8"/>
        <rFont val="宋体"/>
        <charset val="134"/>
      </rPr>
      <t>为上年预算数的</t>
    </r>
    <r>
      <rPr>
        <b/>
        <sz val="11"/>
        <color indexed="8"/>
        <rFont val="Times New Roman"/>
        <charset val="0"/>
      </rPr>
      <t>%</t>
    </r>
  </si>
  <si>
    <r>
      <rPr>
        <b/>
        <sz val="11"/>
        <color indexed="8"/>
        <rFont val="宋体"/>
        <charset val="134"/>
      </rPr>
      <t>为上年执行数的</t>
    </r>
    <r>
      <rPr>
        <b/>
        <sz val="11"/>
        <color indexed="8"/>
        <rFont val="Times New Roman"/>
        <charset val="0"/>
      </rPr>
      <t>%</t>
    </r>
  </si>
  <si>
    <r>
      <rPr>
        <b/>
        <sz val="11"/>
        <rFont val="宋体"/>
        <charset val="134"/>
      </rPr>
      <t>机关工资福利支出</t>
    </r>
  </si>
  <si>
    <r>
      <rPr>
        <sz val="11"/>
        <color indexed="8"/>
        <rFont val="Times New Roman"/>
        <charset val="0"/>
      </rPr>
      <t xml:space="preserve">  </t>
    </r>
    <r>
      <rPr>
        <sz val="11"/>
        <color indexed="8"/>
        <rFont val="宋体"/>
        <charset val="134"/>
      </rPr>
      <t>工资奖金津补贴</t>
    </r>
  </si>
  <si>
    <r>
      <rPr>
        <sz val="11"/>
        <color indexed="8"/>
        <rFont val="Times New Roman"/>
        <charset val="0"/>
      </rPr>
      <t xml:space="preserve">  </t>
    </r>
    <r>
      <rPr>
        <sz val="11"/>
        <color indexed="8"/>
        <rFont val="宋体"/>
        <charset val="134"/>
      </rPr>
      <t>社会保障缴费</t>
    </r>
  </si>
  <si>
    <r>
      <rPr>
        <sz val="11"/>
        <color indexed="8"/>
        <rFont val="Times New Roman"/>
        <charset val="0"/>
      </rPr>
      <t xml:space="preserve">  </t>
    </r>
    <r>
      <rPr>
        <sz val="11"/>
        <color indexed="8"/>
        <rFont val="宋体"/>
        <charset val="134"/>
      </rPr>
      <t>住房公积金</t>
    </r>
  </si>
  <si>
    <r>
      <rPr>
        <sz val="11"/>
        <color indexed="8"/>
        <rFont val="Times New Roman"/>
        <charset val="0"/>
      </rPr>
      <t xml:space="preserve">  </t>
    </r>
    <r>
      <rPr>
        <sz val="11"/>
        <color indexed="8"/>
        <rFont val="宋体"/>
        <charset val="134"/>
      </rPr>
      <t>其他工资福利支出</t>
    </r>
  </si>
  <si>
    <r>
      <rPr>
        <b/>
        <sz val="11"/>
        <rFont val="宋体"/>
        <charset val="134"/>
      </rPr>
      <t>机关商品和服务支出</t>
    </r>
  </si>
  <si>
    <r>
      <rPr>
        <sz val="11"/>
        <color indexed="8"/>
        <rFont val="Times New Roman"/>
        <charset val="0"/>
      </rPr>
      <t xml:space="preserve">  </t>
    </r>
    <r>
      <rPr>
        <sz val="11"/>
        <color indexed="8"/>
        <rFont val="宋体"/>
        <charset val="134"/>
      </rPr>
      <t>办公经费</t>
    </r>
  </si>
  <si>
    <r>
      <rPr>
        <sz val="11"/>
        <color indexed="8"/>
        <rFont val="Times New Roman"/>
        <charset val="0"/>
      </rPr>
      <t xml:space="preserve">  </t>
    </r>
    <r>
      <rPr>
        <sz val="11"/>
        <color indexed="8"/>
        <rFont val="宋体"/>
        <charset val="134"/>
      </rPr>
      <t>会议费</t>
    </r>
  </si>
  <si>
    <r>
      <rPr>
        <sz val="11"/>
        <color indexed="8"/>
        <rFont val="Times New Roman"/>
        <charset val="0"/>
      </rPr>
      <t xml:space="preserve">  </t>
    </r>
    <r>
      <rPr>
        <sz val="11"/>
        <color indexed="8"/>
        <rFont val="宋体"/>
        <charset val="134"/>
      </rPr>
      <t>培训费</t>
    </r>
  </si>
  <si>
    <r>
      <rPr>
        <sz val="11"/>
        <color indexed="8"/>
        <rFont val="Times New Roman"/>
        <charset val="0"/>
      </rPr>
      <t xml:space="preserve">  </t>
    </r>
    <r>
      <rPr>
        <sz val="11"/>
        <color indexed="8"/>
        <rFont val="宋体"/>
        <charset val="134"/>
      </rPr>
      <t>专用材料购置费</t>
    </r>
  </si>
  <si>
    <r>
      <rPr>
        <sz val="11"/>
        <color indexed="8"/>
        <rFont val="Times New Roman"/>
        <charset val="0"/>
      </rPr>
      <t xml:space="preserve">  </t>
    </r>
    <r>
      <rPr>
        <sz val="11"/>
        <color indexed="8"/>
        <rFont val="宋体"/>
        <charset val="134"/>
      </rPr>
      <t>委托业务费</t>
    </r>
  </si>
  <si>
    <r>
      <rPr>
        <sz val="11"/>
        <color indexed="8"/>
        <rFont val="Times New Roman"/>
        <charset val="0"/>
      </rPr>
      <t xml:space="preserve">  </t>
    </r>
    <r>
      <rPr>
        <sz val="11"/>
        <color indexed="8"/>
        <rFont val="宋体"/>
        <charset val="134"/>
      </rPr>
      <t>公务接待费</t>
    </r>
  </si>
  <si>
    <r>
      <rPr>
        <sz val="11"/>
        <color indexed="8"/>
        <rFont val="Times New Roman"/>
        <charset val="0"/>
      </rPr>
      <t xml:space="preserve">  </t>
    </r>
    <r>
      <rPr>
        <sz val="11"/>
        <color indexed="8"/>
        <rFont val="宋体"/>
        <charset val="134"/>
      </rPr>
      <t>因公出国（境）费用</t>
    </r>
  </si>
  <si>
    <r>
      <rPr>
        <sz val="11"/>
        <color indexed="8"/>
        <rFont val="Times New Roman"/>
        <charset val="0"/>
      </rPr>
      <t xml:space="preserve">  </t>
    </r>
    <r>
      <rPr>
        <sz val="11"/>
        <color indexed="8"/>
        <rFont val="宋体"/>
        <charset val="134"/>
      </rPr>
      <t>公务用车运行维护费</t>
    </r>
  </si>
  <si>
    <r>
      <rPr>
        <sz val="11"/>
        <color indexed="8"/>
        <rFont val="Times New Roman"/>
        <charset val="0"/>
      </rPr>
      <t xml:space="preserve">  </t>
    </r>
    <r>
      <rPr>
        <sz val="11"/>
        <color indexed="8"/>
        <rFont val="宋体"/>
        <charset val="134"/>
      </rPr>
      <t>维修（护）费</t>
    </r>
  </si>
  <si>
    <r>
      <rPr>
        <sz val="11"/>
        <color indexed="8"/>
        <rFont val="Times New Roman"/>
        <charset val="0"/>
      </rPr>
      <t xml:space="preserve">  </t>
    </r>
    <r>
      <rPr>
        <sz val="11"/>
        <color indexed="8"/>
        <rFont val="宋体"/>
        <charset val="134"/>
      </rPr>
      <t>其他商品和服务支出</t>
    </r>
  </si>
  <si>
    <r>
      <rPr>
        <b/>
        <sz val="11"/>
        <rFont val="宋体"/>
        <charset val="134"/>
      </rPr>
      <t>机关资本性支出（一）</t>
    </r>
  </si>
  <si>
    <r>
      <rPr>
        <sz val="11"/>
        <color indexed="8"/>
        <rFont val="Times New Roman"/>
        <charset val="0"/>
      </rPr>
      <t xml:space="preserve">  </t>
    </r>
    <r>
      <rPr>
        <sz val="11"/>
        <color indexed="8"/>
        <rFont val="宋体"/>
        <charset val="134"/>
      </rPr>
      <t>房屋建筑物购建</t>
    </r>
  </si>
  <si>
    <r>
      <rPr>
        <sz val="11"/>
        <color indexed="8"/>
        <rFont val="Times New Roman"/>
        <charset val="0"/>
      </rPr>
      <t xml:space="preserve">  </t>
    </r>
    <r>
      <rPr>
        <sz val="11"/>
        <color indexed="8"/>
        <rFont val="宋体"/>
        <charset val="134"/>
      </rPr>
      <t>基础设施建设</t>
    </r>
  </si>
  <si>
    <r>
      <rPr>
        <sz val="11"/>
        <color indexed="8"/>
        <rFont val="Times New Roman"/>
        <charset val="0"/>
      </rPr>
      <t xml:space="preserve">  </t>
    </r>
    <r>
      <rPr>
        <sz val="11"/>
        <color indexed="8"/>
        <rFont val="宋体"/>
        <charset val="134"/>
      </rPr>
      <t>公务用车购置</t>
    </r>
  </si>
  <si>
    <r>
      <rPr>
        <sz val="11"/>
        <color indexed="8"/>
        <rFont val="Times New Roman"/>
        <charset val="0"/>
      </rPr>
      <t xml:space="preserve">  </t>
    </r>
    <r>
      <rPr>
        <sz val="11"/>
        <color indexed="8"/>
        <rFont val="宋体"/>
        <charset val="134"/>
      </rPr>
      <t>土地征迁补偿和安置支出</t>
    </r>
  </si>
  <si>
    <r>
      <rPr>
        <sz val="11"/>
        <color indexed="8"/>
        <rFont val="Times New Roman"/>
        <charset val="0"/>
      </rPr>
      <t xml:space="preserve">  </t>
    </r>
    <r>
      <rPr>
        <sz val="11"/>
        <color indexed="8"/>
        <rFont val="宋体"/>
        <charset val="134"/>
      </rPr>
      <t>设备购置</t>
    </r>
  </si>
  <si>
    <r>
      <rPr>
        <sz val="11"/>
        <color indexed="8"/>
        <rFont val="Times New Roman"/>
        <charset val="0"/>
      </rPr>
      <t xml:space="preserve">  </t>
    </r>
    <r>
      <rPr>
        <sz val="11"/>
        <color indexed="8"/>
        <rFont val="宋体"/>
        <charset val="134"/>
      </rPr>
      <t>大型修缮</t>
    </r>
  </si>
  <si>
    <r>
      <rPr>
        <sz val="11"/>
        <color indexed="8"/>
        <rFont val="Times New Roman"/>
        <charset val="0"/>
      </rPr>
      <t xml:space="preserve">  </t>
    </r>
    <r>
      <rPr>
        <sz val="11"/>
        <color indexed="8"/>
        <rFont val="宋体"/>
        <charset val="134"/>
      </rPr>
      <t>其他资本性支出</t>
    </r>
  </si>
  <si>
    <r>
      <rPr>
        <b/>
        <sz val="11"/>
        <rFont val="宋体"/>
        <charset val="134"/>
      </rPr>
      <t>机关资本性支出（二）</t>
    </r>
  </si>
  <si>
    <r>
      <rPr>
        <b/>
        <sz val="11"/>
        <rFont val="宋体"/>
        <charset val="134"/>
      </rPr>
      <t>对事业单位经常性补助</t>
    </r>
  </si>
  <si>
    <r>
      <rPr>
        <sz val="11"/>
        <color indexed="8"/>
        <rFont val="Times New Roman"/>
        <charset val="0"/>
      </rPr>
      <t xml:space="preserve">  </t>
    </r>
    <r>
      <rPr>
        <sz val="11"/>
        <color indexed="8"/>
        <rFont val="宋体"/>
        <charset val="134"/>
      </rPr>
      <t>工资福利支出</t>
    </r>
  </si>
  <si>
    <r>
      <rPr>
        <sz val="11"/>
        <color indexed="8"/>
        <rFont val="Times New Roman"/>
        <charset val="0"/>
      </rPr>
      <t xml:space="preserve">  </t>
    </r>
    <r>
      <rPr>
        <sz val="11"/>
        <color indexed="8"/>
        <rFont val="宋体"/>
        <charset val="134"/>
      </rPr>
      <t>商品和服务支出</t>
    </r>
  </si>
  <si>
    <r>
      <rPr>
        <sz val="11"/>
        <color indexed="8"/>
        <rFont val="Times New Roman"/>
        <charset val="0"/>
      </rPr>
      <t xml:space="preserve">  </t>
    </r>
    <r>
      <rPr>
        <sz val="11"/>
        <color indexed="8"/>
        <rFont val="宋体"/>
        <charset val="134"/>
      </rPr>
      <t>其他对事业单位补助</t>
    </r>
  </si>
  <si>
    <r>
      <rPr>
        <b/>
        <sz val="11"/>
        <rFont val="宋体"/>
        <charset val="134"/>
      </rPr>
      <t>对事业单位资本性补助</t>
    </r>
  </si>
  <si>
    <r>
      <rPr>
        <sz val="11"/>
        <color indexed="8"/>
        <rFont val="Times New Roman"/>
        <charset val="0"/>
      </rPr>
      <t xml:space="preserve">  </t>
    </r>
    <r>
      <rPr>
        <sz val="11"/>
        <color indexed="8"/>
        <rFont val="宋体"/>
        <charset val="134"/>
      </rPr>
      <t>资本性支出（一）</t>
    </r>
  </si>
  <si>
    <r>
      <rPr>
        <sz val="11"/>
        <color indexed="8"/>
        <rFont val="Times New Roman"/>
        <charset val="0"/>
      </rPr>
      <t xml:space="preserve">  </t>
    </r>
    <r>
      <rPr>
        <sz val="11"/>
        <color indexed="8"/>
        <rFont val="宋体"/>
        <charset val="134"/>
      </rPr>
      <t>资本性支出（二）</t>
    </r>
  </si>
  <si>
    <r>
      <rPr>
        <b/>
        <sz val="11"/>
        <rFont val="宋体"/>
        <charset val="134"/>
      </rPr>
      <t>对企业补助</t>
    </r>
  </si>
  <si>
    <r>
      <rPr>
        <sz val="11"/>
        <color indexed="8"/>
        <rFont val="Times New Roman"/>
        <charset val="0"/>
      </rPr>
      <t xml:space="preserve">  </t>
    </r>
    <r>
      <rPr>
        <sz val="11"/>
        <color indexed="8"/>
        <rFont val="宋体"/>
        <charset val="134"/>
      </rPr>
      <t>费用补贴</t>
    </r>
  </si>
  <si>
    <r>
      <rPr>
        <sz val="11"/>
        <color indexed="8"/>
        <rFont val="Times New Roman"/>
        <charset val="0"/>
      </rPr>
      <t xml:space="preserve">  </t>
    </r>
    <r>
      <rPr>
        <sz val="11"/>
        <color indexed="8"/>
        <rFont val="宋体"/>
        <charset val="134"/>
      </rPr>
      <t>利息补贴</t>
    </r>
  </si>
  <si>
    <r>
      <rPr>
        <sz val="11"/>
        <color indexed="8"/>
        <rFont val="Times New Roman"/>
        <charset val="0"/>
      </rPr>
      <t xml:space="preserve">  </t>
    </r>
    <r>
      <rPr>
        <sz val="11"/>
        <color indexed="8"/>
        <rFont val="宋体"/>
        <charset val="134"/>
      </rPr>
      <t>其他对企业补助</t>
    </r>
  </si>
  <si>
    <r>
      <rPr>
        <b/>
        <sz val="11"/>
        <rFont val="宋体"/>
        <charset val="134"/>
      </rPr>
      <t>对企业资本性支出</t>
    </r>
  </si>
  <si>
    <t>50803</t>
  </si>
  <si>
    <r>
      <rPr>
        <sz val="11"/>
        <color rgb="FF000000"/>
        <rFont val="宋体"/>
        <charset val="0"/>
      </rPr>
      <t>资本金注入</t>
    </r>
    <r>
      <rPr>
        <sz val="11"/>
        <color rgb="FF000000"/>
        <rFont val="Times New Roman"/>
        <charset val="0"/>
      </rPr>
      <t>(</t>
    </r>
    <r>
      <rPr>
        <sz val="11"/>
        <color rgb="FF000000"/>
        <rFont val="宋体"/>
        <charset val="0"/>
      </rPr>
      <t>一</t>
    </r>
    <r>
      <rPr>
        <sz val="11"/>
        <color rgb="FF000000"/>
        <rFont val="Times New Roman"/>
        <charset val="0"/>
      </rPr>
      <t>)</t>
    </r>
  </si>
  <si>
    <t>50804</t>
  </si>
  <si>
    <r>
      <rPr>
        <sz val="11"/>
        <color rgb="FF000000"/>
        <rFont val="宋体"/>
        <charset val="0"/>
      </rPr>
      <t>资本金注入</t>
    </r>
    <r>
      <rPr>
        <sz val="11"/>
        <color rgb="FF000000"/>
        <rFont val="Times New Roman"/>
        <charset val="0"/>
      </rPr>
      <t>(</t>
    </r>
    <r>
      <rPr>
        <sz val="11"/>
        <color rgb="FF000000"/>
        <rFont val="宋体"/>
        <charset val="0"/>
      </rPr>
      <t>二</t>
    </r>
    <r>
      <rPr>
        <sz val="11"/>
        <color rgb="FF000000"/>
        <rFont val="Times New Roman"/>
        <charset val="0"/>
      </rPr>
      <t>)</t>
    </r>
  </si>
  <si>
    <t>50805</t>
  </si>
  <si>
    <r>
      <rPr>
        <sz val="11"/>
        <color indexed="8"/>
        <rFont val="Times New Roman"/>
        <charset val="0"/>
      </rPr>
      <t xml:space="preserve">  </t>
    </r>
    <r>
      <rPr>
        <sz val="11"/>
        <color indexed="8"/>
        <rFont val="宋体"/>
        <charset val="134"/>
      </rPr>
      <t>政府投资基金股权投资</t>
    </r>
  </si>
  <si>
    <t>50899</t>
  </si>
  <si>
    <r>
      <rPr>
        <sz val="11"/>
        <color indexed="8"/>
        <rFont val="Times New Roman"/>
        <charset val="0"/>
      </rPr>
      <t xml:space="preserve">  </t>
    </r>
    <r>
      <rPr>
        <sz val="11"/>
        <color indexed="8"/>
        <rFont val="宋体"/>
        <charset val="134"/>
      </rPr>
      <t>其他对企业资本性支出</t>
    </r>
  </si>
  <si>
    <r>
      <rPr>
        <b/>
        <sz val="11"/>
        <rFont val="宋体"/>
        <charset val="134"/>
      </rPr>
      <t>对个人和家庭的补助</t>
    </r>
  </si>
  <si>
    <r>
      <rPr>
        <sz val="11"/>
        <color indexed="8"/>
        <rFont val="Times New Roman"/>
        <charset val="0"/>
      </rPr>
      <t xml:space="preserve">  </t>
    </r>
    <r>
      <rPr>
        <sz val="11"/>
        <color indexed="8"/>
        <rFont val="宋体"/>
        <charset val="134"/>
      </rPr>
      <t>社会福利和救助</t>
    </r>
  </si>
  <si>
    <r>
      <rPr>
        <sz val="11"/>
        <color indexed="8"/>
        <rFont val="Times New Roman"/>
        <charset val="0"/>
      </rPr>
      <t xml:space="preserve">  </t>
    </r>
    <r>
      <rPr>
        <sz val="11"/>
        <color indexed="8"/>
        <rFont val="宋体"/>
        <charset val="134"/>
      </rPr>
      <t>助学金</t>
    </r>
  </si>
  <si>
    <r>
      <rPr>
        <sz val="11"/>
        <color indexed="8"/>
        <rFont val="Times New Roman"/>
        <charset val="0"/>
      </rPr>
      <t xml:space="preserve">  </t>
    </r>
    <r>
      <rPr>
        <sz val="11"/>
        <color indexed="8"/>
        <rFont val="宋体"/>
        <charset val="134"/>
      </rPr>
      <t>个人农业生产补贴</t>
    </r>
  </si>
  <si>
    <r>
      <rPr>
        <sz val="11"/>
        <color indexed="8"/>
        <rFont val="Times New Roman"/>
        <charset val="0"/>
      </rPr>
      <t xml:space="preserve">  </t>
    </r>
    <r>
      <rPr>
        <sz val="11"/>
        <color indexed="8"/>
        <rFont val="宋体"/>
        <charset val="134"/>
      </rPr>
      <t>离退休费</t>
    </r>
  </si>
  <si>
    <r>
      <rPr>
        <sz val="11"/>
        <color indexed="8"/>
        <rFont val="Times New Roman"/>
        <charset val="0"/>
      </rPr>
      <t xml:space="preserve">  </t>
    </r>
    <r>
      <rPr>
        <sz val="11"/>
        <color indexed="8"/>
        <rFont val="宋体"/>
        <charset val="134"/>
      </rPr>
      <t>其他对个人和家庭补助</t>
    </r>
  </si>
  <si>
    <r>
      <rPr>
        <b/>
        <sz val="11"/>
        <rFont val="宋体"/>
        <charset val="134"/>
      </rPr>
      <t>对社会保障基金补助</t>
    </r>
  </si>
  <si>
    <r>
      <rPr>
        <sz val="11"/>
        <color indexed="8"/>
        <rFont val="Times New Roman"/>
        <charset val="0"/>
      </rPr>
      <t xml:space="preserve">  </t>
    </r>
    <r>
      <rPr>
        <sz val="11"/>
        <color indexed="8"/>
        <rFont val="宋体"/>
        <charset val="134"/>
      </rPr>
      <t>对社会保险基金补助</t>
    </r>
  </si>
  <si>
    <r>
      <rPr>
        <sz val="11"/>
        <color indexed="8"/>
        <rFont val="Times New Roman"/>
        <charset val="0"/>
      </rPr>
      <t xml:space="preserve">  </t>
    </r>
    <r>
      <rPr>
        <sz val="11"/>
        <color indexed="8"/>
        <rFont val="宋体"/>
        <charset val="134"/>
      </rPr>
      <t>补充全国社会保障基金</t>
    </r>
  </si>
  <si>
    <r>
      <rPr>
        <sz val="11"/>
        <color indexed="8"/>
        <rFont val="Times New Roman"/>
        <charset val="0"/>
      </rPr>
      <t xml:space="preserve">  </t>
    </r>
    <r>
      <rPr>
        <sz val="11"/>
        <color indexed="8"/>
        <rFont val="宋体"/>
        <charset val="134"/>
      </rPr>
      <t>对机关事业单位职业年金的补助</t>
    </r>
  </si>
  <si>
    <r>
      <rPr>
        <b/>
        <sz val="11"/>
        <rFont val="宋体"/>
        <charset val="134"/>
      </rPr>
      <t>债务利息及费用支出</t>
    </r>
  </si>
  <si>
    <r>
      <rPr>
        <sz val="11"/>
        <color indexed="8"/>
        <rFont val="Times New Roman"/>
        <charset val="0"/>
      </rPr>
      <t xml:space="preserve">  </t>
    </r>
    <r>
      <rPr>
        <sz val="11"/>
        <color indexed="8"/>
        <rFont val="宋体"/>
        <charset val="134"/>
      </rPr>
      <t>国内债务付息</t>
    </r>
  </si>
  <si>
    <r>
      <rPr>
        <sz val="11"/>
        <color indexed="8"/>
        <rFont val="Times New Roman"/>
        <charset val="0"/>
      </rPr>
      <t xml:space="preserve">  </t>
    </r>
    <r>
      <rPr>
        <sz val="11"/>
        <color indexed="8"/>
        <rFont val="宋体"/>
        <charset val="134"/>
      </rPr>
      <t>国内债务发行费用</t>
    </r>
  </si>
  <si>
    <r>
      <rPr>
        <b/>
        <sz val="11"/>
        <rFont val="宋体"/>
        <charset val="134"/>
      </rPr>
      <t>债务还本支出</t>
    </r>
  </si>
  <si>
    <r>
      <rPr>
        <sz val="11"/>
        <color indexed="8"/>
        <rFont val="Times New Roman"/>
        <charset val="0"/>
      </rPr>
      <t xml:space="preserve">  </t>
    </r>
    <r>
      <rPr>
        <sz val="11"/>
        <color indexed="8"/>
        <rFont val="宋体"/>
        <charset val="134"/>
      </rPr>
      <t>国内债务还本</t>
    </r>
  </si>
  <si>
    <r>
      <rPr>
        <sz val="11"/>
        <color indexed="8"/>
        <rFont val="Times New Roman"/>
        <charset val="0"/>
      </rPr>
      <t xml:space="preserve">  </t>
    </r>
    <r>
      <rPr>
        <sz val="11"/>
        <color indexed="8"/>
        <rFont val="宋体"/>
        <charset val="134"/>
      </rPr>
      <t>国外债务还本</t>
    </r>
  </si>
  <si>
    <r>
      <rPr>
        <b/>
        <sz val="11"/>
        <rFont val="宋体"/>
        <charset val="134"/>
      </rPr>
      <t>预备费及预留</t>
    </r>
  </si>
  <si>
    <r>
      <rPr>
        <sz val="11"/>
        <color indexed="8"/>
        <rFont val="Times New Roman"/>
        <charset val="0"/>
      </rPr>
      <t xml:space="preserve">  </t>
    </r>
    <r>
      <rPr>
        <sz val="11"/>
        <color indexed="8"/>
        <rFont val="宋体"/>
        <charset val="134"/>
      </rPr>
      <t>预备费</t>
    </r>
  </si>
  <si>
    <r>
      <rPr>
        <sz val="11"/>
        <color indexed="8"/>
        <rFont val="Times New Roman"/>
        <charset val="0"/>
      </rPr>
      <t xml:space="preserve">  </t>
    </r>
    <r>
      <rPr>
        <sz val="11"/>
        <color indexed="8"/>
        <rFont val="宋体"/>
        <charset val="134"/>
      </rPr>
      <t>预留</t>
    </r>
  </si>
  <si>
    <r>
      <rPr>
        <b/>
        <sz val="11"/>
        <rFont val="宋体"/>
        <charset val="134"/>
      </rPr>
      <t>其他支出</t>
    </r>
  </si>
  <si>
    <r>
      <rPr>
        <sz val="11"/>
        <color indexed="8"/>
        <rFont val="Times New Roman"/>
        <charset val="0"/>
      </rPr>
      <t xml:space="preserve">  </t>
    </r>
    <r>
      <rPr>
        <sz val="11"/>
        <color indexed="8"/>
        <rFont val="宋体"/>
        <charset val="134"/>
      </rPr>
      <t>其他支出</t>
    </r>
  </si>
  <si>
    <r>
      <rPr>
        <b/>
        <sz val="11"/>
        <rFont val="宋体"/>
        <charset val="134"/>
      </rPr>
      <t>合计</t>
    </r>
  </si>
  <si>
    <r>
      <rPr>
        <sz val="22"/>
        <rFont val="方正小标宋简体"/>
        <charset val="134"/>
      </rPr>
      <t>一般公共预算说明</t>
    </r>
  </si>
  <si>
    <r>
      <t xml:space="preserve">       </t>
    </r>
    <r>
      <rPr>
        <b/>
        <sz val="12"/>
        <rFont val="宋体"/>
        <charset val="134"/>
      </rPr>
      <t>一、</t>
    </r>
    <r>
      <rPr>
        <b/>
        <sz val="12"/>
        <rFont val="Times New Roman"/>
        <charset val="134"/>
      </rPr>
      <t>2022</t>
    </r>
    <r>
      <rPr>
        <b/>
        <sz val="12"/>
        <rFont val="宋体"/>
        <charset val="134"/>
      </rPr>
      <t>年一般公共预算执行情况</t>
    </r>
    <r>
      <rPr>
        <b/>
        <sz val="12"/>
        <rFont val="Times New Roman"/>
        <charset val="134"/>
      </rPr>
      <t xml:space="preserve">                                                                                                                                                           </t>
    </r>
    <r>
      <rPr>
        <sz val="12"/>
        <rFont val="Times New Roman"/>
        <charset val="134"/>
      </rPr>
      <t xml:space="preserve"> 
    </t>
    </r>
    <r>
      <rPr>
        <sz val="12"/>
        <rFont val="宋体"/>
        <charset val="134"/>
      </rPr>
      <t>（一）</t>
    </r>
    <r>
      <rPr>
        <sz val="12"/>
        <rFont val="Times New Roman"/>
        <charset val="134"/>
      </rPr>
      <t>2022</t>
    </r>
    <r>
      <rPr>
        <sz val="12"/>
        <rFont val="宋体"/>
        <charset val="134"/>
      </rPr>
      <t>年全年一般公共预算收入累计完成</t>
    </r>
    <r>
      <rPr>
        <sz val="12"/>
        <rFont val="Times New Roman"/>
        <charset val="134"/>
      </rPr>
      <t>44,668</t>
    </r>
    <r>
      <rPr>
        <sz val="12"/>
        <rFont val="宋体"/>
        <charset val="134"/>
      </rPr>
      <t>万元，比去年同期</t>
    </r>
    <r>
      <rPr>
        <sz val="12"/>
        <rFont val="Times New Roman"/>
        <charset val="134"/>
      </rPr>
      <t>42,118</t>
    </r>
    <r>
      <rPr>
        <sz val="12"/>
        <rFont val="宋体"/>
        <charset val="134"/>
      </rPr>
      <t>万元增收</t>
    </r>
    <r>
      <rPr>
        <sz val="12"/>
        <rFont val="Times New Roman"/>
        <charset val="134"/>
      </rPr>
      <t>2,550</t>
    </r>
    <r>
      <rPr>
        <sz val="12"/>
        <rFont val="宋体"/>
        <charset val="134"/>
      </rPr>
      <t>万元，增长</t>
    </r>
    <r>
      <rPr>
        <sz val="12"/>
        <rFont val="Times New Roman"/>
        <charset val="134"/>
      </rPr>
      <t>6.1%</t>
    </r>
    <r>
      <rPr>
        <sz val="12"/>
        <rFont val="宋体"/>
        <charset val="134"/>
      </rPr>
      <t>，增幅排全州第</t>
    </r>
    <r>
      <rPr>
        <sz val="12"/>
        <rFont val="Times New Roman"/>
        <charset val="134"/>
      </rPr>
      <t>4</t>
    </r>
    <r>
      <rPr>
        <sz val="12"/>
        <rFont val="宋体"/>
        <charset val="134"/>
      </rPr>
      <t>位，完成全年预算数</t>
    </r>
    <r>
      <rPr>
        <sz val="12"/>
        <rFont val="Times New Roman"/>
        <charset val="134"/>
      </rPr>
      <t>44,228</t>
    </r>
    <r>
      <rPr>
        <sz val="12"/>
        <rFont val="宋体"/>
        <charset val="134"/>
      </rPr>
      <t>万元的</t>
    </r>
    <r>
      <rPr>
        <sz val="12"/>
        <rFont val="Times New Roman"/>
        <charset val="134"/>
      </rPr>
      <t>101%</t>
    </r>
    <r>
      <rPr>
        <sz val="12"/>
        <rFont val="宋体"/>
        <charset val="134"/>
      </rPr>
      <t>；一般公共预算支出累计完成</t>
    </r>
    <r>
      <rPr>
        <sz val="12"/>
        <rFont val="Times New Roman"/>
        <charset val="134"/>
      </rPr>
      <t>200,366</t>
    </r>
    <r>
      <rPr>
        <sz val="12"/>
        <rFont val="宋体"/>
        <charset val="134"/>
      </rPr>
      <t>万元，比去年同期</t>
    </r>
    <r>
      <rPr>
        <sz val="12"/>
        <rFont val="Times New Roman"/>
        <charset val="134"/>
      </rPr>
      <t>193,866</t>
    </r>
    <r>
      <rPr>
        <sz val="12"/>
        <rFont val="宋体"/>
        <charset val="134"/>
      </rPr>
      <t>万元增支</t>
    </r>
    <r>
      <rPr>
        <sz val="12"/>
        <rFont val="Times New Roman"/>
        <charset val="134"/>
      </rPr>
      <t>6,500</t>
    </r>
    <r>
      <rPr>
        <sz val="12"/>
        <rFont val="宋体"/>
        <charset val="134"/>
      </rPr>
      <t>万元，增长</t>
    </r>
    <r>
      <rPr>
        <sz val="12"/>
        <rFont val="Times New Roman"/>
        <charset val="134"/>
      </rPr>
      <t>3.4%</t>
    </r>
    <r>
      <rPr>
        <sz val="12"/>
        <rFont val="宋体"/>
        <charset val="134"/>
      </rPr>
      <t>，增幅排全州第</t>
    </r>
    <r>
      <rPr>
        <sz val="12"/>
        <rFont val="Times New Roman"/>
        <charset val="134"/>
      </rPr>
      <t>1</t>
    </r>
    <r>
      <rPr>
        <sz val="12"/>
        <rFont val="宋体"/>
        <charset val="134"/>
      </rPr>
      <t>位，完成全年预算数</t>
    </r>
    <r>
      <rPr>
        <sz val="12"/>
        <rFont val="Times New Roman"/>
        <charset val="134"/>
      </rPr>
      <t>199,688</t>
    </r>
    <r>
      <rPr>
        <sz val="12"/>
        <rFont val="宋体"/>
        <charset val="134"/>
      </rPr>
      <t>万元的</t>
    </r>
    <r>
      <rPr>
        <sz val="12"/>
        <rFont val="Times New Roman"/>
        <charset val="134"/>
      </rPr>
      <t>100.3%</t>
    </r>
    <r>
      <rPr>
        <sz val="12"/>
        <rFont val="宋体"/>
        <charset val="134"/>
      </rPr>
      <t>。</t>
    </r>
    <r>
      <rPr>
        <sz val="12"/>
        <rFont val="Times New Roman"/>
        <charset val="134"/>
      </rPr>
      <t xml:space="preserve">                                                                                                                                                                                           
    </t>
    </r>
    <r>
      <rPr>
        <sz val="12"/>
        <rFont val="宋体"/>
        <charset val="134"/>
      </rPr>
      <t>（二）</t>
    </r>
    <r>
      <rPr>
        <sz val="12"/>
        <rFont val="Times New Roman"/>
        <charset val="134"/>
      </rPr>
      <t>2022</t>
    </r>
    <r>
      <rPr>
        <sz val="12"/>
        <rFont val="宋体"/>
        <charset val="134"/>
      </rPr>
      <t>年一般公共预算平衡情况：一般公共预算收入</t>
    </r>
    <r>
      <rPr>
        <sz val="12"/>
        <rFont val="Times New Roman"/>
        <charset val="134"/>
      </rPr>
      <t>44,668</t>
    </r>
    <r>
      <rPr>
        <sz val="12"/>
        <rFont val="宋体"/>
        <charset val="134"/>
      </rPr>
      <t>万元，上级补助收入</t>
    </r>
    <r>
      <rPr>
        <sz val="12"/>
        <rFont val="Times New Roman"/>
        <charset val="134"/>
      </rPr>
      <t>164,707</t>
    </r>
    <r>
      <rPr>
        <sz val="12"/>
        <rFont val="宋体"/>
        <charset val="134"/>
      </rPr>
      <t>万元（其中：税收返还性收入</t>
    </r>
    <r>
      <rPr>
        <sz val="12"/>
        <rFont val="Times New Roman"/>
        <charset val="134"/>
      </rPr>
      <t>2,530</t>
    </r>
    <r>
      <rPr>
        <sz val="12"/>
        <rFont val="宋体"/>
        <charset val="134"/>
      </rPr>
      <t>万元，一般性转移支付收入</t>
    </r>
    <r>
      <rPr>
        <sz val="12"/>
        <rFont val="Times New Roman"/>
        <charset val="134"/>
      </rPr>
      <t>131,592</t>
    </r>
    <r>
      <rPr>
        <sz val="12"/>
        <rFont val="宋体"/>
        <charset val="134"/>
      </rPr>
      <t>万元，专项转移支付</t>
    </r>
    <r>
      <rPr>
        <sz val="12"/>
        <rFont val="Times New Roman"/>
        <charset val="134"/>
      </rPr>
      <t>30,585</t>
    </r>
    <r>
      <rPr>
        <sz val="12"/>
        <rFont val="宋体"/>
        <charset val="134"/>
      </rPr>
      <t>万元），地方政府一般债券转贷收入</t>
    </r>
    <r>
      <rPr>
        <sz val="12"/>
        <rFont val="Times New Roman"/>
        <charset val="134"/>
      </rPr>
      <t>16,738</t>
    </r>
    <r>
      <rPr>
        <sz val="12"/>
        <rFont val="宋体"/>
        <charset val="134"/>
      </rPr>
      <t>万元，上年结转结余</t>
    </r>
    <r>
      <rPr>
        <sz val="12"/>
        <rFont val="Times New Roman"/>
        <charset val="134"/>
      </rPr>
      <t>2,106</t>
    </r>
    <r>
      <rPr>
        <sz val="12"/>
        <rFont val="宋体"/>
        <charset val="134"/>
      </rPr>
      <t>万元，调入资金</t>
    </r>
    <r>
      <rPr>
        <sz val="12"/>
        <rFont val="Times New Roman"/>
        <charset val="134"/>
      </rPr>
      <t>0</t>
    </r>
    <r>
      <rPr>
        <sz val="12"/>
        <rFont val="宋体"/>
        <charset val="134"/>
      </rPr>
      <t>万元，动用预算稳定调节基金</t>
    </r>
    <r>
      <rPr>
        <sz val="12"/>
        <rFont val="Times New Roman"/>
        <charset val="134"/>
      </rPr>
      <t>0</t>
    </r>
    <r>
      <rPr>
        <sz val="12"/>
        <rFont val="宋体"/>
        <charset val="134"/>
      </rPr>
      <t>万元，收入合计</t>
    </r>
    <r>
      <rPr>
        <sz val="12"/>
        <rFont val="Times New Roman"/>
        <charset val="134"/>
      </rPr>
      <t>228,219</t>
    </r>
    <r>
      <rPr>
        <sz val="12"/>
        <rFont val="宋体"/>
        <charset val="134"/>
      </rPr>
      <t>万元。一般公共预算支出</t>
    </r>
    <r>
      <rPr>
        <sz val="12"/>
        <rFont val="Times New Roman"/>
        <charset val="134"/>
      </rPr>
      <t>200,366</t>
    </r>
    <r>
      <rPr>
        <sz val="12"/>
        <rFont val="宋体"/>
        <charset val="134"/>
      </rPr>
      <t>万元，上解上级支出</t>
    </r>
    <r>
      <rPr>
        <sz val="12"/>
        <rFont val="Times New Roman"/>
        <charset val="134"/>
      </rPr>
      <t>5,610</t>
    </r>
    <r>
      <rPr>
        <sz val="12"/>
        <rFont val="宋体"/>
        <charset val="134"/>
      </rPr>
      <t>万元，地方政府一般债务还本支出</t>
    </r>
    <r>
      <rPr>
        <sz val="12"/>
        <rFont val="Times New Roman"/>
        <charset val="134"/>
      </rPr>
      <t>18,598</t>
    </r>
    <r>
      <rPr>
        <sz val="12"/>
        <rFont val="宋体"/>
        <charset val="134"/>
      </rPr>
      <t>万元，安排预算稳定调节基金</t>
    </r>
    <r>
      <rPr>
        <sz val="12"/>
        <rFont val="Times New Roman"/>
        <charset val="134"/>
      </rPr>
      <t>440</t>
    </r>
    <r>
      <rPr>
        <sz val="12"/>
        <rFont val="宋体"/>
        <charset val="134"/>
      </rPr>
      <t>万元，支出合计</t>
    </r>
    <r>
      <rPr>
        <sz val="12"/>
        <rFont val="Times New Roman"/>
        <charset val="134"/>
      </rPr>
      <t>225,014</t>
    </r>
    <r>
      <rPr>
        <sz val="12"/>
        <rFont val="宋体"/>
        <charset val="134"/>
      </rPr>
      <t>万元。结转下年支出</t>
    </r>
    <r>
      <rPr>
        <sz val="12"/>
        <rFont val="Times New Roman"/>
        <charset val="134"/>
      </rPr>
      <t>3,205</t>
    </r>
    <r>
      <rPr>
        <sz val="12"/>
        <rFont val="宋体"/>
        <charset val="134"/>
      </rPr>
      <t>万元，收支相低，一般公共预算收支平衡。</t>
    </r>
    <r>
      <rPr>
        <sz val="12"/>
        <rFont val="Times New Roman"/>
        <charset val="134"/>
      </rPr>
      <t xml:space="preserve">                                                                                                                                                                                                      
       </t>
    </r>
    <r>
      <rPr>
        <b/>
        <sz val="12"/>
        <rFont val="宋体"/>
        <charset val="134"/>
      </rPr>
      <t>二、</t>
    </r>
    <r>
      <rPr>
        <b/>
        <sz val="12"/>
        <rFont val="Times New Roman"/>
        <charset val="134"/>
      </rPr>
      <t>2023</t>
    </r>
    <r>
      <rPr>
        <b/>
        <sz val="12"/>
        <rFont val="宋体"/>
        <charset val="134"/>
      </rPr>
      <t>年一般公共预算安排情况</t>
    </r>
    <r>
      <rPr>
        <b/>
        <sz val="12"/>
        <rFont val="Times New Roman"/>
        <charset val="134"/>
      </rPr>
      <t xml:space="preserve">                                                                                                                                                                                                                        
     </t>
    </r>
    <r>
      <rPr>
        <sz val="12"/>
        <rFont val="宋体"/>
        <charset val="134"/>
      </rPr>
      <t>（一）</t>
    </r>
    <r>
      <rPr>
        <sz val="12"/>
        <rFont val="Times New Roman"/>
        <charset val="134"/>
      </rPr>
      <t>2023</t>
    </r>
    <r>
      <rPr>
        <sz val="12"/>
        <rFont val="宋体"/>
        <charset val="134"/>
      </rPr>
      <t>年预计全年一般公共预算收入完成</t>
    </r>
    <r>
      <rPr>
        <sz val="12"/>
        <rFont val="Times New Roman"/>
        <charset val="134"/>
      </rPr>
      <t>46,908</t>
    </r>
    <r>
      <rPr>
        <sz val="12"/>
        <rFont val="宋体"/>
        <charset val="134"/>
      </rPr>
      <t>万元，比去年同期</t>
    </r>
    <r>
      <rPr>
        <sz val="12"/>
        <rFont val="Times New Roman"/>
        <charset val="134"/>
      </rPr>
      <t>44,668</t>
    </r>
    <r>
      <rPr>
        <sz val="12"/>
        <rFont val="宋体"/>
        <charset val="134"/>
      </rPr>
      <t>万元增收</t>
    </r>
    <r>
      <rPr>
        <sz val="12"/>
        <rFont val="Times New Roman"/>
        <charset val="134"/>
      </rPr>
      <t>2,240</t>
    </r>
    <r>
      <rPr>
        <sz val="12"/>
        <rFont val="宋体"/>
        <charset val="134"/>
      </rPr>
      <t>万元，增长</t>
    </r>
    <r>
      <rPr>
        <sz val="12"/>
        <rFont val="Times New Roman"/>
        <charset val="134"/>
      </rPr>
      <t>5%</t>
    </r>
    <r>
      <rPr>
        <sz val="12"/>
        <rFont val="宋体"/>
        <charset val="134"/>
      </rPr>
      <t>；</t>
    </r>
    <r>
      <rPr>
        <sz val="12"/>
        <rFont val="Times New Roman"/>
        <charset val="134"/>
      </rPr>
      <t>2023</t>
    </r>
    <r>
      <rPr>
        <sz val="12"/>
        <rFont val="宋体"/>
        <charset val="134"/>
      </rPr>
      <t>年预计全年一般公共预算支出完成</t>
    </r>
    <r>
      <rPr>
        <sz val="12"/>
        <rFont val="Times New Roman"/>
        <charset val="134"/>
      </rPr>
      <t>206,386</t>
    </r>
    <r>
      <rPr>
        <sz val="12"/>
        <rFont val="宋体"/>
        <charset val="134"/>
      </rPr>
      <t>万元，比去年同期</t>
    </r>
    <r>
      <rPr>
        <sz val="12"/>
        <rFont val="Times New Roman"/>
        <charset val="134"/>
      </rPr>
      <t>200,366</t>
    </r>
    <r>
      <rPr>
        <sz val="12"/>
        <rFont val="宋体"/>
        <charset val="134"/>
      </rPr>
      <t>万元增收</t>
    </r>
    <r>
      <rPr>
        <sz val="12"/>
        <rFont val="Times New Roman"/>
        <charset val="134"/>
      </rPr>
      <t>6,020</t>
    </r>
    <r>
      <rPr>
        <sz val="12"/>
        <rFont val="宋体"/>
        <charset val="134"/>
      </rPr>
      <t>万元，增长</t>
    </r>
    <r>
      <rPr>
        <sz val="12"/>
        <rFont val="Times New Roman"/>
        <charset val="134"/>
      </rPr>
      <t>3%</t>
    </r>
    <r>
      <rPr>
        <sz val="12"/>
        <rFont val="宋体"/>
        <charset val="134"/>
      </rPr>
      <t>。</t>
    </r>
    <r>
      <rPr>
        <sz val="12"/>
        <rFont val="Times New Roman"/>
        <charset val="134"/>
      </rPr>
      <t xml:space="preserve">                                                                                                                                            
  </t>
    </r>
    <r>
      <rPr>
        <sz val="12"/>
        <rFont val="宋体"/>
        <charset val="134"/>
      </rPr>
      <t>（二）</t>
    </r>
    <r>
      <rPr>
        <sz val="12"/>
        <rFont val="Times New Roman"/>
        <charset val="134"/>
      </rPr>
      <t>2023</t>
    </r>
    <r>
      <rPr>
        <sz val="12"/>
        <rFont val="宋体"/>
        <charset val="134"/>
      </rPr>
      <t>年一般公共预算平衡情况：全县一般公共预算收入</t>
    </r>
    <r>
      <rPr>
        <sz val="12"/>
        <rFont val="Times New Roman"/>
        <charset val="134"/>
      </rPr>
      <t>46,908</t>
    </r>
    <r>
      <rPr>
        <sz val="12"/>
        <rFont val="宋体"/>
        <charset val="134"/>
      </rPr>
      <t>万元，转移性收入</t>
    </r>
    <r>
      <rPr>
        <sz val="12"/>
        <rFont val="Times New Roman"/>
        <charset val="134"/>
      </rPr>
      <t>145,118</t>
    </r>
    <r>
      <rPr>
        <sz val="12"/>
        <rFont val="宋体"/>
        <charset val="134"/>
      </rPr>
      <t>万元（其中：返还性收入</t>
    </r>
    <r>
      <rPr>
        <sz val="12"/>
        <rFont val="Times New Roman"/>
        <charset val="134"/>
      </rPr>
      <t xml:space="preserve"> 2,530</t>
    </r>
    <r>
      <rPr>
        <sz val="12"/>
        <rFont val="宋体"/>
        <charset val="134"/>
      </rPr>
      <t>万元、一般性转移支付收入</t>
    </r>
    <r>
      <rPr>
        <sz val="12"/>
        <rFont val="Times New Roman"/>
        <charset val="134"/>
      </rPr>
      <t>116,311</t>
    </r>
    <r>
      <rPr>
        <sz val="12"/>
        <rFont val="宋体"/>
        <charset val="134"/>
      </rPr>
      <t>万元、专项转移支付收入</t>
    </r>
    <r>
      <rPr>
        <sz val="12"/>
        <rFont val="Times New Roman"/>
        <charset val="134"/>
      </rPr>
      <t>26,277</t>
    </r>
    <r>
      <rPr>
        <sz val="12"/>
        <rFont val="宋体"/>
        <charset val="134"/>
      </rPr>
      <t>万元），再融资债券转贷收入</t>
    </r>
    <r>
      <rPr>
        <sz val="12"/>
        <rFont val="Times New Roman"/>
        <charset val="134"/>
      </rPr>
      <t>12,411</t>
    </r>
    <r>
      <rPr>
        <sz val="12"/>
        <rFont val="宋体"/>
        <charset val="134"/>
      </rPr>
      <t>万元，上年结余收入</t>
    </r>
    <r>
      <rPr>
        <sz val="12"/>
        <rFont val="Times New Roman"/>
        <charset val="134"/>
      </rPr>
      <t>3,205</t>
    </r>
    <r>
      <rPr>
        <sz val="12"/>
        <rFont val="宋体"/>
        <charset val="134"/>
      </rPr>
      <t>万元，调入资金</t>
    </r>
    <r>
      <rPr>
        <sz val="12"/>
        <rFont val="Times New Roman"/>
        <charset val="134"/>
      </rPr>
      <t>15,689</t>
    </r>
    <r>
      <rPr>
        <sz val="12"/>
        <rFont val="宋体"/>
        <charset val="134"/>
      </rPr>
      <t>万元（其中：政府性基金调入</t>
    </r>
    <r>
      <rPr>
        <sz val="12"/>
        <rFont val="Times New Roman"/>
        <charset val="134"/>
      </rPr>
      <t>4,035</t>
    </r>
    <r>
      <rPr>
        <sz val="12"/>
        <rFont val="宋体"/>
        <charset val="134"/>
      </rPr>
      <t>万元，国有资本经营预算调入</t>
    </r>
    <r>
      <rPr>
        <sz val="12"/>
        <rFont val="Times New Roman"/>
        <charset val="134"/>
      </rPr>
      <t>5</t>
    </r>
    <r>
      <rPr>
        <sz val="12"/>
        <rFont val="宋体"/>
        <charset val="134"/>
      </rPr>
      <t>万元，其他资金调入</t>
    </r>
    <r>
      <rPr>
        <sz val="12"/>
        <rFont val="Times New Roman"/>
        <charset val="134"/>
      </rPr>
      <t>11,649</t>
    </r>
    <r>
      <rPr>
        <sz val="12"/>
        <rFont val="宋体"/>
        <charset val="134"/>
      </rPr>
      <t>万元</t>
    </r>
    <r>
      <rPr>
        <sz val="12"/>
        <rFont val="Times New Roman"/>
        <charset val="134"/>
      </rPr>
      <t>)</t>
    </r>
    <r>
      <rPr>
        <sz val="12"/>
        <rFont val="宋体"/>
        <charset val="134"/>
      </rPr>
      <t>，预算稳定调节基金调入</t>
    </r>
    <r>
      <rPr>
        <sz val="12"/>
        <rFont val="Times New Roman"/>
        <charset val="134"/>
      </rPr>
      <t>1,640</t>
    </r>
    <r>
      <rPr>
        <sz val="12"/>
        <rFont val="宋体"/>
        <charset val="134"/>
      </rPr>
      <t>万元），收入总计</t>
    </r>
    <r>
      <rPr>
        <sz val="12"/>
        <rFont val="Times New Roman"/>
        <charset val="134"/>
      </rPr>
      <t>224,971</t>
    </r>
    <r>
      <rPr>
        <sz val="12"/>
        <rFont val="宋体"/>
        <charset val="134"/>
      </rPr>
      <t>万元；全县一般公共预算支出</t>
    </r>
    <r>
      <rPr>
        <sz val="12"/>
        <rFont val="Times New Roman"/>
        <charset val="134"/>
      </rPr>
      <t>206,386</t>
    </r>
    <r>
      <rPr>
        <sz val="12"/>
        <rFont val="宋体"/>
        <charset val="134"/>
      </rPr>
      <t>万元，转移性支出上解支出</t>
    </r>
    <r>
      <rPr>
        <sz val="12"/>
        <rFont val="Times New Roman"/>
        <charset val="134"/>
      </rPr>
      <t>4,794</t>
    </r>
    <r>
      <rPr>
        <sz val="12"/>
        <rFont val="宋体"/>
        <charset val="134"/>
      </rPr>
      <t>万元，债券还本支出</t>
    </r>
    <r>
      <rPr>
        <sz val="12"/>
        <rFont val="Times New Roman"/>
        <charset val="134"/>
      </rPr>
      <t>13,791</t>
    </r>
    <r>
      <rPr>
        <sz val="12"/>
        <rFont val="宋体"/>
        <charset val="134"/>
      </rPr>
      <t>万元，支出总计</t>
    </r>
    <r>
      <rPr>
        <sz val="12"/>
        <rFont val="Times New Roman"/>
        <charset val="134"/>
      </rPr>
      <t>224,971</t>
    </r>
    <r>
      <rPr>
        <sz val="12"/>
        <rFont val="宋体"/>
        <charset val="134"/>
      </rPr>
      <t>万元。收支两抵，一般公共预算收支平衡。</t>
    </r>
  </si>
  <si>
    <t>表四</t>
  </si>
  <si>
    <r>
      <rPr>
        <sz val="22"/>
        <color rgb="FF000000"/>
        <rFont val="方正小标宋简体"/>
        <charset val="134"/>
      </rPr>
      <t>牟定县政府性基金预算收入</t>
    </r>
    <r>
      <rPr>
        <sz val="22"/>
        <color rgb="FF000000"/>
        <rFont val="Times New Roman"/>
        <charset val="134"/>
      </rPr>
      <t>2022</t>
    </r>
    <r>
      <rPr>
        <sz val="22"/>
        <color rgb="FF000000"/>
        <rFont val="方正小标宋简体"/>
        <charset val="134"/>
      </rPr>
      <t>年执行情况和</t>
    </r>
    <r>
      <rPr>
        <sz val="22"/>
        <color rgb="FF000000"/>
        <rFont val="Times New Roman"/>
        <charset val="134"/>
      </rPr>
      <t>2023</t>
    </r>
    <r>
      <rPr>
        <sz val="22"/>
        <color rgb="FF000000"/>
        <rFont val="方正小标宋简体"/>
        <charset val="134"/>
      </rPr>
      <t>年预算情况表</t>
    </r>
  </si>
  <si>
    <r>
      <rPr>
        <sz val="12"/>
        <rFont val="宋体"/>
        <charset val="134"/>
      </rPr>
      <t>单位：万元</t>
    </r>
  </si>
  <si>
    <r>
      <rPr>
        <b/>
        <sz val="11"/>
        <color indexed="8"/>
        <rFont val="宋体"/>
        <charset val="134"/>
      </rPr>
      <t>项</t>
    </r>
    <r>
      <rPr>
        <b/>
        <sz val="11"/>
        <color indexed="8"/>
        <rFont val="Times New Roman"/>
        <charset val="134"/>
      </rPr>
      <t xml:space="preserve">                </t>
    </r>
    <r>
      <rPr>
        <b/>
        <sz val="11"/>
        <color indexed="8"/>
        <rFont val="宋体"/>
        <charset val="134"/>
      </rPr>
      <t>目</t>
    </r>
  </si>
  <si>
    <r>
      <rPr>
        <b/>
        <sz val="11"/>
        <color rgb="FF000000"/>
        <rFont val="宋体"/>
        <charset val="0"/>
      </rPr>
      <t>为上年</t>
    </r>
    <r>
      <rPr>
        <b/>
        <sz val="11"/>
        <color rgb="FF000000"/>
        <rFont val="Times New Roman"/>
        <charset val="0"/>
      </rPr>
      <t xml:space="preserve">                                                                                         </t>
    </r>
    <r>
      <rPr>
        <b/>
        <sz val="11"/>
        <color rgb="FF000000"/>
        <rFont val="宋体"/>
        <charset val="0"/>
      </rPr>
      <t>预算数的</t>
    </r>
    <r>
      <rPr>
        <b/>
        <sz val="11"/>
        <color rgb="FF000000"/>
        <rFont val="Times New Roman"/>
        <charset val="0"/>
      </rPr>
      <t>%</t>
    </r>
  </si>
  <si>
    <r>
      <rPr>
        <b/>
        <sz val="11"/>
        <color rgb="FF000000"/>
        <rFont val="宋体"/>
        <charset val="0"/>
      </rPr>
      <t>为上年</t>
    </r>
    <r>
      <rPr>
        <b/>
        <sz val="11"/>
        <color rgb="FF000000"/>
        <rFont val="Times New Roman"/>
        <charset val="0"/>
      </rPr>
      <t xml:space="preserve">                                                                                        </t>
    </r>
    <r>
      <rPr>
        <b/>
        <sz val="11"/>
        <color rgb="FF000000"/>
        <rFont val="宋体"/>
        <charset val="0"/>
      </rPr>
      <t>执行数的</t>
    </r>
    <r>
      <rPr>
        <b/>
        <sz val="11"/>
        <color rgb="FF000000"/>
        <rFont val="Times New Roman"/>
        <charset val="0"/>
      </rPr>
      <t>%</t>
    </r>
  </si>
  <si>
    <t>1030148</t>
  </si>
  <si>
    <r>
      <rPr>
        <b/>
        <sz val="11"/>
        <color indexed="8"/>
        <rFont val="宋体"/>
        <charset val="134"/>
      </rPr>
      <t>国有土地使用权出让收入</t>
    </r>
  </si>
  <si>
    <t>103014801</t>
  </si>
  <si>
    <r>
      <rPr>
        <sz val="11"/>
        <color rgb="FF000000"/>
        <rFont val="Times New Roman"/>
        <charset val="0"/>
      </rPr>
      <t xml:space="preserve">        </t>
    </r>
    <r>
      <rPr>
        <sz val="11"/>
        <color rgb="FF000000"/>
        <rFont val="宋体"/>
        <charset val="0"/>
      </rPr>
      <t>土地出让价款收入</t>
    </r>
  </si>
  <si>
    <t>103014802</t>
  </si>
  <si>
    <r>
      <rPr>
        <sz val="11"/>
        <color indexed="8"/>
        <rFont val="Times New Roman"/>
        <charset val="0"/>
      </rPr>
      <t xml:space="preserve">        </t>
    </r>
    <r>
      <rPr>
        <sz val="11"/>
        <color indexed="8"/>
        <rFont val="宋体"/>
        <charset val="0"/>
      </rPr>
      <t>补缴的土地价款</t>
    </r>
  </si>
  <si>
    <t>103014803</t>
  </si>
  <si>
    <r>
      <rPr>
        <sz val="11"/>
        <color indexed="8"/>
        <rFont val="Times New Roman"/>
        <charset val="0"/>
      </rPr>
      <t xml:space="preserve">        </t>
    </r>
    <r>
      <rPr>
        <sz val="11"/>
        <color indexed="8"/>
        <rFont val="宋体"/>
        <charset val="0"/>
      </rPr>
      <t>划拨土地收入</t>
    </r>
  </si>
  <si>
    <t>103014898</t>
  </si>
  <si>
    <r>
      <rPr>
        <sz val="11"/>
        <color rgb="FF000000"/>
        <rFont val="Times New Roman"/>
        <charset val="0"/>
      </rPr>
      <t xml:space="preserve">        </t>
    </r>
    <r>
      <rPr>
        <sz val="11"/>
        <color rgb="FF000000"/>
        <rFont val="宋体"/>
        <charset val="0"/>
      </rPr>
      <t>缴纳新增建设用地土地有偿使用费</t>
    </r>
  </si>
  <si>
    <t>103014899</t>
  </si>
  <si>
    <r>
      <rPr>
        <sz val="11"/>
        <color indexed="8"/>
        <rFont val="Times New Roman"/>
        <charset val="0"/>
      </rPr>
      <t xml:space="preserve">        </t>
    </r>
    <r>
      <rPr>
        <sz val="11"/>
        <color indexed="8"/>
        <rFont val="宋体"/>
        <charset val="0"/>
      </rPr>
      <t>其他土地出让收入</t>
    </r>
  </si>
  <si>
    <t>1030178</t>
  </si>
  <si>
    <r>
      <rPr>
        <b/>
        <sz val="11"/>
        <color indexed="8"/>
        <rFont val="宋体"/>
        <charset val="134"/>
      </rPr>
      <t>污水处理费收入</t>
    </r>
  </si>
  <si>
    <t>1030180</t>
  </si>
  <si>
    <r>
      <rPr>
        <b/>
        <sz val="11"/>
        <color indexed="8"/>
        <rFont val="宋体"/>
        <charset val="134"/>
      </rPr>
      <t>彩票发行机构和彩票销售机构的业务费用</t>
    </r>
  </si>
  <si>
    <t>1030199</t>
  </si>
  <si>
    <r>
      <rPr>
        <b/>
        <sz val="11"/>
        <color indexed="8"/>
        <rFont val="宋体"/>
        <charset val="134"/>
      </rPr>
      <t>其他政府性基金收入</t>
    </r>
  </si>
  <si>
    <t>10310</t>
  </si>
  <si>
    <r>
      <rPr>
        <b/>
        <sz val="11"/>
        <color indexed="8"/>
        <rFont val="宋体"/>
        <charset val="134"/>
      </rPr>
      <t>专项债券对应项目专项收入</t>
    </r>
  </si>
  <si>
    <t>1031003</t>
  </si>
  <si>
    <r>
      <rPr>
        <sz val="11"/>
        <color rgb="FF000000"/>
        <rFont val="Times New Roman"/>
        <charset val="0"/>
      </rPr>
      <t xml:space="preserve">        </t>
    </r>
    <r>
      <rPr>
        <sz val="11"/>
        <color rgb="FF000000"/>
        <rFont val="宋体"/>
        <charset val="0"/>
      </rPr>
      <t>海南省高等级公路车辆通行附加费专项债务对应项目专项收入</t>
    </r>
  </si>
  <si>
    <t>1031005</t>
  </si>
  <si>
    <r>
      <rPr>
        <sz val="11"/>
        <color indexed="8"/>
        <rFont val="Times New Roman"/>
        <charset val="0"/>
      </rPr>
      <t xml:space="preserve">        </t>
    </r>
    <r>
      <rPr>
        <sz val="11"/>
        <color indexed="8"/>
        <rFont val="宋体"/>
        <charset val="0"/>
      </rPr>
      <t>国家电影事业发展专项资金专项债务对应项目专项收入</t>
    </r>
  </si>
  <si>
    <t>1031006</t>
  </si>
  <si>
    <r>
      <rPr>
        <sz val="11"/>
        <color indexed="8"/>
        <rFont val="Times New Roman"/>
        <charset val="0"/>
      </rPr>
      <t xml:space="preserve">        </t>
    </r>
    <r>
      <rPr>
        <sz val="11"/>
        <color indexed="8"/>
        <rFont val="宋体"/>
        <charset val="0"/>
      </rPr>
      <t>国有土地使用权出让金专项债务对应项目专项收入</t>
    </r>
  </si>
  <si>
    <t>1031008</t>
  </si>
  <si>
    <r>
      <rPr>
        <sz val="11"/>
        <color indexed="8"/>
        <rFont val="Times New Roman"/>
        <charset val="0"/>
      </rPr>
      <t xml:space="preserve">        </t>
    </r>
    <r>
      <rPr>
        <sz val="11"/>
        <color indexed="8"/>
        <rFont val="宋体"/>
        <charset val="0"/>
      </rPr>
      <t>农业土地开发资金专项债务对应项目专项收入</t>
    </r>
  </si>
  <si>
    <t>1031009</t>
  </si>
  <si>
    <r>
      <rPr>
        <sz val="11"/>
        <color indexed="8"/>
        <rFont val="Times New Roman"/>
        <charset val="0"/>
      </rPr>
      <t xml:space="preserve">        </t>
    </r>
    <r>
      <rPr>
        <sz val="11"/>
        <color indexed="8"/>
        <rFont val="宋体"/>
        <charset val="0"/>
      </rPr>
      <t>大中型水库库区基金专项债务对应项目专项收入</t>
    </r>
  </si>
  <si>
    <t>1031010</t>
  </si>
  <si>
    <r>
      <rPr>
        <sz val="11"/>
        <color indexed="8"/>
        <rFont val="Times New Roman"/>
        <charset val="0"/>
      </rPr>
      <t xml:space="preserve">        </t>
    </r>
    <r>
      <rPr>
        <sz val="11"/>
        <color indexed="8"/>
        <rFont val="宋体"/>
        <charset val="0"/>
      </rPr>
      <t>城市基础设施配套费专项债务对应项目专项收入</t>
    </r>
  </si>
  <si>
    <t>1031011</t>
  </si>
  <si>
    <r>
      <rPr>
        <sz val="11"/>
        <color indexed="8"/>
        <rFont val="Times New Roman"/>
        <charset val="0"/>
      </rPr>
      <t xml:space="preserve">        </t>
    </r>
    <r>
      <rPr>
        <sz val="11"/>
        <color indexed="8"/>
        <rFont val="宋体"/>
        <charset val="0"/>
      </rPr>
      <t>小型水库移民扶助基金专项债务对应项目专项收入</t>
    </r>
  </si>
  <si>
    <t>1031012</t>
  </si>
  <si>
    <r>
      <rPr>
        <sz val="11"/>
        <color indexed="8"/>
        <rFont val="Times New Roman"/>
        <charset val="0"/>
      </rPr>
      <t xml:space="preserve">        </t>
    </r>
    <r>
      <rPr>
        <sz val="11"/>
        <color indexed="8"/>
        <rFont val="宋体"/>
        <charset val="0"/>
      </rPr>
      <t>国家重大水利工程建设基金专项债务对应项目专项收入</t>
    </r>
  </si>
  <si>
    <t>1031013</t>
  </si>
  <si>
    <r>
      <rPr>
        <sz val="11"/>
        <color indexed="8"/>
        <rFont val="Times New Roman"/>
        <charset val="0"/>
      </rPr>
      <t xml:space="preserve">        </t>
    </r>
    <r>
      <rPr>
        <sz val="11"/>
        <color indexed="8"/>
        <rFont val="宋体"/>
        <charset val="0"/>
      </rPr>
      <t>车辆通行费专项债务对应项目专项收入</t>
    </r>
  </si>
  <si>
    <t>1031014</t>
  </si>
  <si>
    <r>
      <rPr>
        <sz val="11"/>
        <color indexed="8"/>
        <rFont val="Times New Roman"/>
        <charset val="0"/>
      </rPr>
      <t xml:space="preserve">        </t>
    </r>
    <r>
      <rPr>
        <sz val="11"/>
        <color indexed="8"/>
        <rFont val="宋体"/>
        <charset val="0"/>
      </rPr>
      <t>污水处理费专项债务对应项目专项收入</t>
    </r>
  </si>
  <si>
    <t>1031099</t>
  </si>
  <si>
    <r>
      <rPr>
        <sz val="11"/>
        <color indexed="8"/>
        <rFont val="Times New Roman"/>
        <charset val="0"/>
      </rPr>
      <t xml:space="preserve">        </t>
    </r>
    <r>
      <rPr>
        <sz val="11"/>
        <color indexed="8"/>
        <rFont val="宋体"/>
        <charset val="0"/>
      </rPr>
      <t>其他政府性基金专项债务对应项目专项收入</t>
    </r>
  </si>
  <si>
    <t>103109998</t>
  </si>
  <si>
    <r>
      <rPr>
        <sz val="11"/>
        <color indexed="8"/>
        <rFont val="Times New Roman"/>
        <charset val="0"/>
      </rPr>
      <t xml:space="preserve">                </t>
    </r>
    <r>
      <rPr>
        <sz val="11"/>
        <color indexed="8"/>
        <rFont val="宋体"/>
        <charset val="0"/>
      </rPr>
      <t>其他地方自行试点项目收益专项债券对应项目专项收入</t>
    </r>
  </si>
  <si>
    <t>103109999</t>
  </si>
  <si>
    <r>
      <rPr>
        <sz val="11"/>
        <color indexed="8"/>
        <rFont val="Times New Roman"/>
        <charset val="0"/>
      </rPr>
      <t xml:space="preserve">                </t>
    </r>
    <r>
      <rPr>
        <sz val="11"/>
        <color indexed="8"/>
        <rFont val="宋体"/>
        <charset val="0"/>
      </rPr>
      <t>其他政府性基金专项债务对应项目专项收入</t>
    </r>
  </si>
  <si>
    <r>
      <rPr>
        <b/>
        <sz val="11"/>
        <rFont val="黑体"/>
        <charset val="134"/>
      </rPr>
      <t>收入合计</t>
    </r>
  </si>
  <si>
    <r>
      <rPr>
        <b/>
        <sz val="11"/>
        <rFont val="宋体"/>
        <charset val="134"/>
      </rPr>
      <t>地方政府专项债务收入</t>
    </r>
  </si>
  <si>
    <r>
      <rPr>
        <b/>
        <sz val="11"/>
        <rFont val="宋体"/>
        <charset val="134"/>
      </rPr>
      <t>转移性收入</t>
    </r>
  </si>
  <si>
    <r>
      <rPr>
        <sz val="11"/>
        <color indexed="8"/>
        <rFont val="Times New Roman"/>
        <charset val="0"/>
      </rPr>
      <t xml:space="preserve">        </t>
    </r>
    <r>
      <rPr>
        <sz val="11"/>
        <color indexed="8"/>
        <rFont val="宋体"/>
        <charset val="0"/>
      </rPr>
      <t>政府性基金转移支付收入</t>
    </r>
  </si>
  <si>
    <r>
      <rPr>
        <sz val="12"/>
        <color indexed="8"/>
        <rFont val="Times New Roman"/>
        <charset val="0"/>
      </rPr>
      <t xml:space="preserve">                </t>
    </r>
    <r>
      <rPr>
        <sz val="12"/>
        <color indexed="8"/>
        <rFont val="宋体"/>
        <charset val="0"/>
      </rPr>
      <t>抗疫特别国债转移支付收入</t>
    </r>
  </si>
  <si>
    <t>1100404</t>
  </si>
  <si>
    <r>
      <rPr>
        <sz val="11"/>
        <color indexed="8"/>
        <rFont val="Times New Roman"/>
        <charset val="0"/>
      </rPr>
      <t xml:space="preserve">                </t>
    </r>
    <r>
      <rPr>
        <sz val="11"/>
        <color indexed="8"/>
        <rFont val="宋体"/>
        <charset val="0"/>
      </rPr>
      <t>科学技术</t>
    </r>
  </si>
  <si>
    <t>1100405</t>
  </si>
  <si>
    <r>
      <rPr>
        <sz val="11"/>
        <color indexed="8"/>
        <rFont val="Times New Roman"/>
        <charset val="0"/>
      </rPr>
      <t xml:space="preserve">                </t>
    </r>
    <r>
      <rPr>
        <sz val="11"/>
        <color indexed="8"/>
        <rFont val="宋体"/>
        <charset val="0"/>
      </rPr>
      <t>文化旅游体育与传媒</t>
    </r>
  </si>
  <si>
    <t>1100406</t>
  </si>
  <si>
    <r>
      <rPr>
        <sz val="11"/>
        <color indexed="8"/>
        <rFont val="Times New Roman"/>
        <charset val="0"/>
      </rPr>
      <t xml:space="preserve">                </t>
    </r>
    <r>
      <rPr>
        <sz val="11"/>
        <color indexed="8"/>
        <rFont val="宋体"/>
        <charset val="0"/>
      </rPr>
      <t>社会保障和就业</t>
    </r>
  </si>
  <si>
    <t>1100407</t>
  </si>
  <si>
    <r>
      <rPr>
        <sz val="11"/>
        <color indexed="8"/>
        <rFont val="Times New Roman"/>
        <charset val="0"/>
      </rPr>
      <t xml:space="preserve">                </t>
    </r>
    <r>
      <rPr>
        <sz val="11"/>
        <color indexed="8"/>
        <rFont val="宋体"/>
        <charset val="0"/>
      </rPr>
      <t>节能环保</t>
    </r>
  </si>
  <si>
    <t>1100408</t>
  </si>
  <si>
    <r>
      <rPr>
        <sz val="11"/>
        <color indexed="8"/>
        <rFont val="Times New Roman"/>
        <charset val="0"/>
      </rPr>
      <t xml:space="preserve">                </t>
    </r>
    <r>
      <rPr>
        <sz val="11"/>
        <color indexed="8"/>
        <rFont val="宋体"/>
        <charset val="0"/>
      </rPr>
      <t>城乡社区</t>
    </r>
  </si>
  <si>
    <t>1100409</t>
  </si>
  <si>
    <r>
      <rPr>
        <sz val="11"/>
        <color indexed="8"/>
        <rFont val="Times New Roman"/>
        <charset val="0"/>
      </rPr>
      <t xml:space="preserve">                </t>
    </r>
    <r>
      <rPr>
        <sz val="11"/>
        <color indexed="8"/>
        <rFont val="宋体"/>
        <charset val="0"/>
      </rPr>
      <t>农林水</t>
    </r>
  </si>
  <si>
    <t>1100410</t>
  </si>
  <si>
    <r>
      <rPr>
        <sz val="11"/>
        <color indexed="8"/>
        <rFont val="Times New Roman"/>
        <charset val="0"/>
      </rPr>
      <t xml:space="preserve">                </t>
    </r>
    <r>
      <rPr>
        <sz val="11"/>
        <color indexed="8"/>
        <rFont val="宋体"/>
        <charset val="0"/>
      </rPr>
      <t>交通运输</t>
    </r>
  </si>
  <si>
    <t>1100411</t>
  </si>
  <si>
    <r>
      <rPr>
        <sz val="11"/>
        <color indexed="8"/>
        <rFont val="Times New Roman"/>
        <charset val="0"/>
      </rPr>
      <t xml:space="preserve">                </t>
    </r>
    <r>
      <rPr>
        <sz val="11"/>
        <color indexed="8"/>
        <rFont val="宋体"/>
        <charset val="0"/>
      </rPr>
      <t>资源勘探工业信息等</t>
    </r>
  </si>
  <si>
    <t>1100499</t>
  </si>
  <si>
    <r>
      <rPr>
        <sz val="11"/>
        <color indexed="8"/>
        <rFont val="Times New Roman"/>
        <charset val="0"/>
      </rPr>
      <t xml:space="preserve">                </t>
    </r>
    <r>
      <rPr>
        <sz val="11"/>
        <color indexed="8"/>
        <rFont val="宋体"/>
        <charset val="0"/>
      </rPr>
      <t>其他收入</t>
    </r>
  </si>
  <si>
    <r>
      <rPr>
        <sz val="11"/>
        <color indexed="8"/>
        <rFont val="Times New Roman"/>
        <charset val="0"/>
      </rPr>
      <t xml:space="preserve">        </t>
    </r>
    <r>
      <rPr>
        <sz val="11"/>
        <color indexed="8"/>
        <rFont val="宋体"/>
        <charset val="0"/>
      </rPr>
      <t>上解收入</t>
    </r>
  </si>
  <si>
    <t>1100603</t>
  </si>
  <si>
    <r>
      <rPr>
        <sz val="11"/>
        <color indexed="8"/>
        <rFont val="Times New Roman"/>
        <charset val="0"/>
      </rPr>
      <t xml:space="preserve">                </t>
    </r>
    <r>
      <rPr>
        <sz val="11"/>
        <color indexed="8"/>
        <rFont val="宋体"/>
        <charset val="0"/>
      </rPr>
      <t>政府性基金上解收入</t>
    </r>
  </si>
  <si>
    <r>
      <rPr>
        <sz val="11"/>
        <color indexed="8"/>
        <rFont val="Times New Roman"/>
        <charset val="0"/>
      </rPr>
      <t xml:space="preserve">        </t>
    </r>
    <r>
      <rPr>
        <sz val="11"/>
        <color indexed="8"/>
        <rFont val="宋体"/>
        <charset val="0"/>
      </rPr>
      <t>上年结余收入</t>
    </r>
  </si>
  <si>
    <r>
      <rPr>
        <sz val="11"/>
        <color indexed="8"/>
        <rFont val="Times New Roman"/>
        <charset val="0"/>
      </rPr>
      <t xml:space="preserve">        </t>
    </r>
    <r>
      <rPr>
        <sz val="11"/>
        <color indexed="8"/>
        <rFont val="宋体"/>
        <charset val="0"/>
      </rPr>
      <t>调入资金</t>
    </r>
  </si>
  <si>
    <r>
      <rPr>
        <sz val="11"/>
        <color indexed="8"/>
        <rFont val="Times New Roman"/>
        <charset val="0"/>
      </rPr>
      <t xml:space="preserve">                </t>
    </r>
    <r>
      <rPr>
        <sz val="11"/>
        <color indexed="8"/>
        <rFont val="宋体"/>
        <charset val="0"/>
      </rPr>
      <t>调入政府性基金预算资金</t>
    </r>
  </si>
  <si>
    <r>
      <rPr>
        <sz val="11"/>
        <color indexed="8"/>
        <rFont val="Times New Roman"/>
        <charset val="0"/>
      </rPr>
      <t xml:space="preserve">        </t>
    </r>
    <r>
      <rPr>
        <sz val="11"/>
        <color indexed="8"/>
        <rFont val="宋体"/>
        <charset val="0"/>
      </rPr>
      <t>地方政府专项债务转贷收入</t>
    </r>
  </si>
  <si>
    <r>
      <rPr>
        <b/>
        <sz val="11"/>
        <rFont val="黑体"/>
        <charset val="134"/>
      </rPr>
      <t>收入总计</t>
    </r>
  </si>
  <si>
    <r>
      <rPr>
        <sz val="16"/>
        <color indexed="8"/>
        <rFont val="方正楷体简体"/>
        <charset val="134"/>
      </rPr>
      <t>表五</t>
    </r>
  </si>
  <si>
    <r>
      <rPr>
        <sz val="22"/>
        <color rgb="FF000000"/>
        <rFont val="方正小标宋简体"/>
        <charset val="134"/>
      </rPr>
      <t>牟定县政府性基金预算支出</t>
    </r>
    <r>
      <rPr>
        <sz val="22"/>
        <color rgb="FF000000"/>
        <rFont val="Times New Roman"/>
        <charset val="134"/>
      </rPr>
      <t>2022</t>
    </r>
    <r>
      <rPr>
        <sz val="22"/>
        <color rgb="FF000000"/>
        <rFont val="方正小标宋简体"/>
        <charset val="134"/>
      </rPr>
      <t>年执行情况和</t>
    </r>
    <r>
      <rPr>
        <sz val="22"/>
        <color rgb="FF000000"/>
        <rFont val="Times New Roman"/>
        <charset val="134"/>
      </rPr>
      <t>2023</t>
    </r>
    <r>
      <rPr>
        <sz val="22"/>
        <color rgb="FF000000"/>
        <rFont val="方正小标宋简体"/>
        <charset val="134"/>
      </rPr>
      <t>年预算情况表</t>
    </r>
  </si>
  <si>
    <r>
      <rPr>
        <b/>
        <sz val="11"/>
        <color rgb="FF000000"/>
        <rFont val="宋体"/>
        <charset val="134"/>
      </rPr>
      <t>为上年</t>
    </r>
    <r>
      <rPr>
        <b/>
        <sz val="11"/>
        <color rgb="FF000000"/>
        <rFont val="Times New Roman"/>
        <charset val="134"/>
      </rPr>
      <t xml:space="preserve">                                </t>
    </r>
    <r>
      <rPr>
        <b/>
        <sz val="11"/>
        <color rgb="FF000000"/>
        <rFont val="宋体"/>
        <charset val="134"/>
      </rPr>
      <t>预算数的</t>
    </r>
    <r>
      <rPr>
        <b/>
        <sz val="11"/>
        <color rgb="FF000000"/>
        <rFont val="Times New Roman"/>
        <charset val="134"/>
      </rPr>
      <t>%</t>
    </r>
  </si>
  <si>
    <r>
      <rPr>
        <b/>
        <sz val="11"/>
        <color rgb="FF000000"/>
        <rFont val="宋体"/>
        <charset val="134"/>
      </rPr>
      <t>为上年</t>
    </r>
    <r>
      <rPr>
        <b/>
        <sz val="11"/>
        <color rgb="FF000000"/>
        <rFont val="Times New Roman"/>
        <charset val="134"/>
      </rPr>
      <t xml:space="preserve">                  </t>
    </r>
    <r>
      <rPr>
        <b/>
        <sz val="11"/>
        <color rgb="FF000000"/>
        <rFont val="宋体"/>
        <charset val="134"/>
      </rPr>
      <t>执行数的</t>
    </r>
    <r>
      <rPr>
        <b/>
        <sz val="11"/>
        <color rgb="FF000000"/>
        <rFont val="Times New Roman"/>
        <charset val="134"/>
      </rPr>
      <t>%</t>
    </r>
  </si>
  <si>
    <t>207</t>
  </si>
  <si>
    <r>
      <rPr>
        <b/>
        <sz val="11"/>
        <color indexed="8"/>
        <rFont val="宋体"/>
        <charset val="134"/>
      </rPr>
      <t>一、文化旅游体育与传媒支出</t>
    </r>
  </si>
  <si>
    <t>20707</t>
  </si>
  <si>
    <r>
      <rPr>
        <sz val="11"/>
        <color indexed="8"/>
        <rFont val="Times New Roman"/>
        <charset val="0"/>
      </rPr>
      <t xml:space="preserve">   </t>
    </r>
    <r>
      <rPr>
        <sz val="11"/>
        <color indexed="8"/>
        <rFont val="宋体"/>
        <charset val="134"/>
      </rPr>
      <t>国家电影事业发展专项资金安排的支出</t>
    </r>
  </si>
  <si>
    <t>20709</t>
  </si>
  <si>
    <r>
      <rPr>
        <sz val="11"/>
        <color indexed="8"/>
        <rFont val="Times New Roman"/>
        <charset val="0"/>
      </rPr>
      <t xml:space="preserve">    </t>
    </r>
    <r>
      <rPr>
        <sz val="11"/>
        <color indexed="8"/>
        <rFont val="宋体"/>
        <charset val="134"/>
      </rPr>
      <t>旅游发展基金支出</t>
    </r>
  </si>
  <si>
    <t>20710</t>
  </si>
  <si>
    <r>
      <rPr>
        <sz val="11"/>
        <color indexed="8"/>
        <rFont val="Times New Roman"/>
        <charset val="0"/>
      </rPr>
      <t xml:space="preserve">    </t>
    </r>
    <r>
      <rPr>
        <sz val="11"/>
        <color indexed="8"/>
        <rFont val="宋体"/>
        <charset val="134"/>
      </rPr>
      <t>国家电影事业发展专项资金对应专项债务收入安排的支出</t>
    </r>
  </si>
  <si>
    <t>208</t>
  </si>
  <si>
    <r>
      <rPr>
        <b/>
        <sz val="11"/>
        <color indexed="8"/>
        <rFont val="宋体"/>
        <charset val="134"/>
      </rPr>
      <t>二、社会保障和就业支出</t>
    </r>
  </si>
  <si>
    <t>20822</t>
  </si>
  <si>
    <r>
      <rPr>
        <sz val="11"/>
        <color indexed="8"/>
        <rFont val="Times New Roman"/>
        <charset val="0"/>
      </rPr>
      <t xml:space="preserve">    </t>
    </r>
    <r>
      <rPr>
        <sz val="11"/>
        <color indexed="8"/>
        <rFont val="宋体"/>
        <charset val="134"/>
      </rPr>
      <t>大中型水库移民后期扶持基金支出</t>
    </r>
  </si>
  <si>
    <t>2082201</t>
  </si>
  <si>
    <r>
      <rPr>
        <sz val="11"/>
        <color indexed="8"/>
        <rFont val="Times New Roman"/>
        <charset val="0"/>
      </rPr>
      <t xml:space="preserve">      </t>
    </r>
    <r>
      <rPr>
        <sz val="11"/>
        <color indexed="8"/>
        <rFont val="宋体"/>
        <charset val="134"/>
      </rPr>
      <t>移民补助</t>
    </r>
  </si>
  <si>
    <t>2082202</t>
  </si>
  <si>
    <r>
      <rPr>
        <sz val="11"/>
        <color indexed="8"/>
        <rFont val="Times New Roman"/>
        <charset val="0"/>
      </rPr>
      <t xml:space="preserve">      </t>
    </r>
    <r>
      <rPr>
        <sz val="11"/>
        <color indexed="8"/>
        <rFont val="宋体"/>
        <charset val="134"/>
      </rPr>
      <t>基础设施建设和经济发展</t>
    </r>
  </si>
  <si>
    <t>2082299</t>
  </si>
  <si>
    <r>
      <rPr>
        <sz val="11"/>
        <color indexed="8"/>
        <rFont val="Times New Roman"/>
        <charset val="0"/>
      </rPr>
      <t xml:space="preserve">      </t>
    </r>
    <r>
      <rPr>
        <sz val="11"/>
        <color indexed="8"/>
        <rFont val="宋体"/>
        <charset val="134"/>
      </rPr>
      <t>其他大中型水库移民后期扶持基金支出</t>
    </r>
  </si>
  <si>
    <t>20823</t>
  </si>
  <si>
    <r>
      <rPr>
        <sz val="11"/>
        <color indexed="8"/>
        <rFont val="Times New Roman"/>
        <charset val="0"/>
      </rPr>
      <t xml:space="preserve">    </t>
    </r>
    <r>
      <rPr>
        <sz val="11"/>
        <color indexed="8"/>
        <rFont val="宋体"/>
        <charset val="134"/>
      </rPr>
      <t>小型水库移民扶助基金安排的支出</t>
    </r>
  </si>
  <si>
    <t>20829</t>
  </si>
  <si>
    <r>
      <rPr>
        <sz val="11"/>
        <color indexed="8"/>
        <rFont val="Times New Roman"/>
        <charset val="0"/>
      </rPr>
      <t xml:space="preserve">    </t>
    </r>
    <r>
      <rPr>
        <sz val="11"/>
        <color indexed="8"/>
        <rFont val="宋体"/>
        <charset val="134"/>
      </rPr>
      <t>小型水库移民扶助基金对应专项债务收入安排的支出</t>
    </r>
  </si>
  <si>
    <t>211</t>
  </si>
  <si>
    <r>
      <rPr>
        <b/>
        <sz val="11"/>
        <color indexed="8"/>
        <rFont val="宋体"/>
        <charset val="134"/>
      </rPr>
      <t>三、节能环保支出</t>
    </r>
  </si>
  <si>
    <t>212</t>
  </si>
  <si>
    <r>
      <rPr>
        <b/>
        <sz val="11"/>
        <color rgb="FF000000"/>
        <rFont val="宋体"/>
        <charset val="134"/>
      </rPr>
      <t>四、城乡社区支出</t>
    </r>
  </si>
  <si>
    <t>21208</t>
  </si>
  <si>
    <r>
      <rPr>
        <sz val="11"/>
        <color indexed="8"/>
        <rFont val="Times New Roman"/>
        <charset val="0"/>
      </rPr>
      <t xml:space="preserve">    </t>
    </r>
    <r>
      <rPr>
        <sz val="11"/>
        <color indexed="8"/>
        <rFont val="宋体"/>
        <charset val="134"/>
      </rPr>
      <t>国有土地使用权出让收入安排的支出</t>
    </r>
  </si>
  <si>
    <t>2120801</t>
  </si>
  <si>
    <r>
      <rPr>
        <sz val="11"/>
        <color indexed="8"/>
        <rFont val="Times New Roman"/>
        <charset val="0"/>
      </rPr>
      <t xml:space="preserve">      </t>
    </r>
    <r>
      <rPr>
        <sz val="11"/>
        <color indexed="8"/>
        <rFont val="宋体"/>
        <charset val="134"/>
      </rPr>
      <t>征地和拆迁补偿支出</t>
    </r>
  </si>
  <si>
    <t>2120802</t>
  </si>
  <si>
    <r>
      <rPr>
        <sz val="11"/>
        <color indexed="8"/>
        <rFont val="Times New Roman"/>
        <charset val="0"/>
      </rPr>
      <t xml:space="preserve">      </t>
    </r>
    <r>
      <rPr>
        <sz val="11"/>
        <color indexed="8"/>
        <rFont val="宋体"/>
        <charset val="134"/>
      </rPr>
      <t>土地开发支出</t>
    </r>
  </si>
  <si>
    <t>2120803</t>
  </si>
  <si>
    <r>
      <rPr>
        <sz val="11"/>
        <color indexed="8"/>
        <rFont val="Times New Roman"/>
        <charset val="0"/>
      </rPr>
      <t xml:space="preserve">      </t>
    </r>
    <r>
      <rPr>
        <sz val="11"/>
        <color indexed="8"/>
        <rFont val="宋体"/>
        <charset val="134"/>
      </rPr>
      <t>城市建设支出</t>
    </r>
  </si>
  <si>
    <t>2120804</t>
  </si>
  <si>
    <r>
      <rPr>
        <sz val="11"/>
        <color indexed="8"/>
        <rFont val="Times New Roman"/>
        <charset val="0"/>
      </rPr>
      <t xml:space="preserve">      </t>
    </r>
    <r>
      <rPr>
        <sz val="11"/>
        <color indexed="8"/>
        <rFont val="宋体"/>
        <charset val="134"/>
      </rPr>
      <t>农村基础设施建设支出</t>
    </r>
  </si>
  <si>
    <t>2120805</t>
  </si>
  <si>
    <r>
      <rPr>
        <sz val="11"/>
        <color indexed="8"/>
        <rFont val="Times New Roman"/>
        <charset val="0"/>
      </rPr>
      <t xml:space="preserve">      </t>
    </r>
    <r>
      <rPr>
        <sz val="11"/>
        <color indexed="8"/>
        <rFont val="宋体"/>
        <charset val="134"/>
      </rPr>
      <t>补助被征地农民支出</t>
    </r>
  </si>
  <si>
    <t>2120806</t>
  </si>
  <si>
    <r>
      <rPr>
        <sz val="11"/>
        <color indexed="8"/>
        <rFont val="Times New Roman"/>
        <charset val="0"/>
      </rPr>
      <t xml:space="preserve">      </t>
    </r>
    <r>
      <rPr>
        <sz val="11"/>
        <color indexed="8"/>
        <rFont val="宋体"/>
        <charset val="134"/>
      </rPr>
      <t>土地出让业务支出</t>
    </r>
  </si>
  <si>
    <t>2120807</t>
  </si>
  <si>
    <r>
      <rPr>
        <sz val="11"/>
        <color indexed="8"/>
        <rFont val="Times New Roman"/>
        <charset val="0"/>
      </rPr>
      <t xml:space="preserve">      </t>
    </r>
    <r>
      <rPr>
        <sz val="11"/>
        <color indexed="8"/>
        <rFont val="宋体"/>
        <charset val="134"/>
      </rPr>
      <t>廉租住房支出</t>
    </r>
  </si>
  <si>
    <t>2120809</t>
  </si>
  <si>
    <r>
      <rPr>
        <sz val="11"/>
        <color indexed="8"/>
        <rFont val="Times New Roman"/>
        <charset val="0"/>
      </rPr>
      <t xml:space="preserve">      </t>
    </r>
    <r>
      <rPr>
        <sz val="11"/>
        <color indexed="8"/>
        <rFont val="宋体"/>
        <charset val="134"/>
      </rPr>
      <t>支付破产或改制企业职工安置费</t>
    </r>
  </si>
  <si>
    <t>2120810</t>
  </si>
  <si>
    <r>
      <rPr>
        <sz val="11"/>
        <color indexed="8"/>
        <rFont val="Times New Roman"/>
        <charset val="0"/>
      </rPr>
      <t xml:space="preserve">      </t>
    </r>
    <r>
      <rPr>
        <sz val="11"/>
        <color indexed="8"/>
        <rFont val="宋体"/>
        <charset val="134"/>
      </rPr>
      <t>棚户区改造支出</t>
    </r>
  </si>
  <si>
    <t>2120811</t>
  </si>
  <si>
    <r>
      <rPr>
        <sz val="11"/>
        <color indexed="8"/>
        <rFont val="Times New Roman"/>
        <charset val="0"/>
      </rPr>
      <t xml:space="preserve">      </t>
    </r>
    <r>
      <rPr>
        <sz val="11"/>
        <color indexed="8"/>
        <rFont val="宋体"/>
        <charset val="134"/>
      </rPr>
      <t>公共租赁住房支出</t>
    </r>
  </si>
  <si>
    <t>2120813</t>
  </si>
  <si>
    <r>
      <rPr>
        <sz val="11"/>
        <color indexed="8"/>
        <rFont val="Times New Roman"/>
        <charset val="0"/>
      </rPr>
      <t xml:space="preserve">      </t>
    </r>
    <r>
      <rPr>
        <sz val="11"/>
        <color indexed="8"/>
        <rFont val="宋体"/>
        <charset val="134"/>
      </rPr>
      <t>保障性住房租金补贴</t>
    </r>
  </si>
  <si>
    <t>2120814</t>
  </si>
  <si>
    <r>
      <rPr>
        <sz val="11"/>
        <color indexed="8"/>
        <rFont val="Times New Roman"/>
        <charset val="0"/>
      </rPr>
      <t xml:space="preserve">      </t>
    </r>
    <r>
      <rPr>
        <sz val="11"/>
        <color indexed="8"/>
        <rFont val="宋体"/>
        <charset val="134"/>
      </rPr>
      <t>农业生产发展支出</t>
    </r>
  </si>
  <si>
    <t>2120815</t>
  </si>
  <si>
    <r>
      <rPr>
        <sz val="11"/>
        <color indexed="8"/>
        <rFont val="Times New Roman"/>
        <charset val="0"/>
      </rPr>
      <t xml:space="preserve">      </t>
    </r>
    <r>
      <rPr>
        <sz val="11"/>
        <color indexed="8"/>
        <rFont val="宋体"/>
        <charset val="134"/>
      </rPr>
      <t>农村社会事业支出</t>
    </r>
  </si>
  <si>
    <t>2120816</t>
  </si>
  <si>
    <r>
      <rPr>
        <sz val="11"/>
        <color indexed="8"/>
        <rFont val="Times New Roman"/>
        <charset val="0"/>
      </rPr>
      <t xml:space="preserve">      </t>
    </r>
    <r>
      <rPr>
        <sz val="11"/>
        <color indexed="8"/>
        <rFont val="宋体"/>
        <charset val="134"/>
      </rPr>
      <t>农业农村生态环境支出</t>
    </r>
  </si>
  <si>
    <t>2120899</t>
  </si>
  <si>
    <r>
      <rPr>
        <sz val="11"/>
        <color indexed="8"/>
        <rFont val="Times New Roman"/>
        <charset val="0"/>
      </rPr>
      <t xml:space="preserve">      </t>
    </r>
    <r>
      <rPr>
        <sz val="11"/>
        <color indexed="8"/>
        <rFont val="宋体"/>
        <charset val="134"/>
      </rPr>
      <t>其他国有土地使用权出让收入安排的支出</t>
    </r>
  </si>
  <si>
    <t>21210</t>
  </si>
  <si>
    <r>
      <rPr>
        <sz val="11"/>
        <color indexed="8"/>
        <rFont val="Times New Roman"/>
        <charset val="0"/>
      </rPr>
      <t xml:space="preserve">    </t>
    </r>
    <r>
      <rPr>
        <sz val="11"/>
        <color indexed="8"/>
        <rFont val="宋体"/>
        <charset val="134"/>
      </rPr>
      <t>国有土地收益基金安排的支出</t>
    </r>
  </si>
  <si>
    <t>21211</t>
  </si>
  <si>
    <r>
      <rPr>
        <sz val="11"/>
        <color indexed="8"/>
        <rFont val="Times New Roman"/>
        <charset val="0"/>
      </rPr>
      <t xml:space="preserve">    </t>
    </r>
    <r>
      <rPr>
        <sz val="11"/>
        <color indexed="8"/>
        <rFont val="宋体"/>
        <charset val="134"/>
      </rPr>
      <t>农业土地开发资金安排的支出</t>
    </r>
  </si>
  <si>
    <t>21213</t>
  </si>
  <si>
    <r>
      <rPr>
        <sz val="11"/>
        <color indexed="8"/>
        <rFont val="Times New Roman"/>
        <charset val="0"/>
      </rPr>
      <t xml:space="preserve">    </t>
    </r>
    <r>
      <rPr>
        <sz val="11"/>
        <color indexed="8"/>
        <rFont val="宋体"/>
        <charset val="134"/>
      </rPr>
      <t>城市基础设施配套费安排的支出</t>
    </r>
  </si>
  <si>
    <t>21214</t>
  </si>
  <si>
    <r>
      <rPr>
        <sz val="11"/>
        <color indexed="8"/>
        <rFont val="Times New Roman"/>
        <charset val="0"/>
      </rPr>
      <t xml:space="preserve">    </t>
    </r>
    <r>
      <rPr>
        <sz val="11"/>
        <color indexed="8"/>
        <rFont val="宋体"/>
        <charset val="134"/>
      </rPr>
      <t>污水处理费安排的支出</t>
    </r>
  </si>
  <si>
    <t>2121401</t>
  </si>
  <si>
    <r>
      <rPr>
        <sz val="11"/>
        <color indexed="8"/>
        <rFont val="Times New Roman"/>
        <charset val="0"/>
      </rPr>
      <t xml:space="preserve">      </t>
    </r>
    <r>
      <rPr>
        <sz val="11"/>
        <color indexed="8"/>
        <rFont val="宋体"/>
        <charset val="134"/>
      </rPr>
      <t>污水处理设施建设和运营</t>
    </r>
  </si>
  <si>
    <t>2121402</t>
  </si>
  <si>
    <r>
      <rPr>
        <sz val="11"/>
        <color indexed="8"/>
        <rFont val="Times New Roman"/>
        <charset val="0"/>
      </rPr>
      <t xml:space="preserve">      </t>
    </r>
    <r>
      <rPr>
        <sz val="11"/>
        <color indexed="8"/>
        <rFont val="宋体"/>
        <charset val="134"/>
      </rPr>
      <t>代征手续费</t>
    </r>
  </si>
  <si>
    <t>2121499</t>
  </si>
  <si>
    <r>
      <rPr>
        <sz val="11"/>
        <color indexed="8"/>
        <rFont val="Times New Roman"/>
        <charset val="0"/>
      </rPr>
      <t xml:space="preserve">      </t>
    </r>
    <r>
      <rPr>
        <sz val="11"/>
        <color indexed="8"/>
        <rFont val="宋体"/>
        <charset val="134"/>
      </rPr>
      <t>其他污水处理费安排的支出</t>
    </r>
  </si>
  <si>
    <t>21215</t>
  </si>
  <si>
    <r>
      <rPr>
        <sz val="11"/>
        <color indexed="8"/>
        <rFont val="Times New Roman"/>
        <charset val="0"/>
      </rPr>
      <t xml:space="preserve">    </t>
    </r>
    <r>
      <rPr>
        <sz val="11"/>
        <color indexed="8"/>
        <rFont val="宋体"/>
        <charset val="134"/>
      </rPr>
      <t>土地储备专项债券收入安排的支出</t>
    </r>
  </si>
  <si>
    <t>21216</t>
  </si>
  <si>
    <r>
      <rPr>
        <sz val="11"/>
        <color indexed="8"/>
        <rFont val="Times New Roman"/>
        <charset val="0"/>
      </rPr>
      <t xml:space="preserve">    </t>
    </r>
    <r>
      <rPr>
        <sz val="11"/>
        <color indexed="8"/>
        <rFont val="宋体"/>
        <charset val="134"/>
      </rPr>
      <t>棚户区改造专项债券收入安排的支出</t>
    </r>
  </si>
  <si>
    <t>21217</t>
  </si>
  <si>
    <r>
      <rPr>
        <sz val="11"/>
        <color indexed="8"/>
        <rFont val="Times New Roman"/>
        <charset val="0"/>
      </rPr>
      <t xml:space="preserve">    </t>
    </r>
    <r>
      <rPr>
        <sz val="11"/>
        <color indexed="8"/>
        <rFont val="宋体"/>
        <charset val="134"/>
      </rPr>
      <t>城市基础设施配套费对应专项债务收入安排的支出</t>
    </r>
  </si>
  <si>
    <t>21218</t>
  </si>
  <si>
    <r>
      <rPr>
        <sz val="11"/>
        <color indexed="8"/>
        <rFont val="Times New Roman"/>
        <charset val="0"/>
      </rPr>
      <t xml:space="preserve">    </t>
    </r>
    <r>
      <rPr>
        <sz val="11"/>
        <color indexed="8"/>
        <rFont val="宋体"/>
        <charset val="134"/>
      </rPr>
      <t>污水处理费对应专项债务收入安排的支出</t>
    </r>
  </si>
  <si>
    <t>21219</t>
  </si>
  <si>
    <r>
      <rPr>
        <sz val="11"/>
        <color indexed="8"/>
        <rFont val="Times New Roman"/>
        <charset val="0"/>
      </rPr>
      <t xml:space="preserve">    </t>
    </r>
    <r>
      <rPr>
        <sz val="11"/>
        <color indexed="8"/>
        <rFont val="宋体"/>
        <charset val="134"/>
      </rPr>
      <t>国有土地使用权出让收入对应专项债务收入安排的支出</t>
    </r>
  </si>
  <si>
    <t>213</t>
  </si>
  <si>
    <r>
      <rPr>
        <b/>
        <sz val="11"/>
        <color indexed="8"/>
        <rFont val="宋体"/>
        <charset val="0"/>
      </rPr>
      <t>五、农林水支出</t>
    </r>
  </si>
  <si>
    <t>21366</t>
  </si>
  <si>
    <r>
      <rPr>
        <sz val="11"/>
        <color indexed="8"/>
        <rFont val="Times New Roman"/>
        <charset val="0"/>
      </rPr>
      <t xml:space="preserve">    </t>
    </r>
    <r>
      <rPr>
        <sz val="11"/>
        <color indexed="8"/>
        <rFont val="宋体"/>
        <charset val="134"/>
      </rPr>
      <t>大中型水库库区基金安排的支出</t>
    </r>
  </si>
  <si>
    <t>2136601</t>
  </si>
  <si>
    <t>2136602</t>
  </si>
  <si>
    <r>
      <rPr>
        <sz val="11"/>
        <color indexed="8"/>
        <rFont val="Times New Roman"/>
        <charset val="0"/>
      </rPr>
      <t xml:space="preserve">      </t>
    </r>
    <r>
      <rPr>
        <sz val="11"/>
        <color indexed="8"/>
        <rFont val="宋体"/>
        <charset val="134"/>
      </rPr>
      <t>解决移民遗留问题</t>
    </r>
  </si>
  <si>
    <t>2136603</t>
  </si>
  <si>
    <r>
      <rPr>
        <sz val="11"/>
        <color indexed="8"/>
        <rFont val="Times New Roman"/>
        <charset val="0"/>
      </rPr>
      <t xml:space="preserve">      </t>
    </r>
    <r>
      <rPr>
        <sz val="11"/>
        <color indexed="8"/>
        <rFont val="宋体"/>
        <charset val="134"/>
      </rPr>
      <t>库区防护工程维护</t>
    </r>
  </si>
  <si>
    <t>2136699</t>
  </si>
  <si>
    <r>
      <rPr>
        <sz val="11"/>
        <color indexed="8"/>
        <rFont val="Times New Roman"/>
        <charset val="0"/>
      </rPr>
      <t xml:space="preserve">      </t>
    </r>
    <r>
      <rPr>
        <sz val="11"/>
        <color indexed="8"/>
        <rFont val="宋体"/>
        <charset val="134"/>
      </rPr>
      <t>其他大中型水库库区基金支出</t>
    </r>
  </si>
  <si>
    <t>21367</t>
  </si>
  <si>
    <r>
      <rPr>
        <sz val="11"/>
        <color indexed="8"/>
        <rFont val="Times New Roman"/>
        <charset val="0"/>
      </rPr>
      <t xml:space="preserve">    </t>
    </r>
    <r>
      <rPr>
        <sz val="11"/>
        <color indexed="8"/>
        <rFont val="宋体"/>
        <charset val="134"/>
      </rPr>
      <t>三峡水库库区基金支出</t>
    </r>
  </si>
  <si>
    <t>21369</t>
  </si>
  <si>
    <r>
      <rPr>
        <sz val="11"/>
        <color indexed="8"/>
        <rFont val="Times New Roman"/>
        <charset val="0"/>
      </rPr>
      <t xml:space="preserve">    </t>
    </r>
    <r>
      <rPr>
        <sz val="11"/>
        <color indexed="8"/>
        <rFont val="宋体"/>
        <charset val="134"/>
      </rPr>
      <t>国家重大水利工程建设基金安排的支出</t>
    </r>
  </si>
  <si>
    <r>
      <rPr>
        <sz val="11"/>
        <color indexed="8"/>
        <rFont val="Times New Roman"/>
        <charset val="0"/>
      </rPr>
      <t xml:space="preserve">    </t>
    </r>
    <r>
      <rPr>
        <sz val="11"/>
        <color indexed="8"/>
        <rFont val="宋体"/>
        <charset val="134"/>
      </rPr>
      <t>大中型水库库区基金对应专项债务收入安排的支出</t>
    </r>
  </si>
  <si>
    <r>
      <rPr>
        <sz val="11"/>
        <color indexed="8"/>
        <rFont val="Times New Roman"/>
        <charset val="0"/>
      </rPr>
      <t xml:space="preserve">    </t>
    </r>
    <r>
      <rPr>
        <sz val="11"/>
        <color indexed="8"/>
        <rFont val="宋体"/>
        <charset val="134"/>
      </rPr>
      <t>国家重大水利工程建设基金对应专项债务收入安排的支出</t>
    </r>
  </si>
  <si>
    <t>214</t>
  </si>
  <si>
    <r>
      <rPr>
        <b/>
        <sz val="11"/>
        <color indexed="8"/>
        <rFont val="宋体"/>
        <charset val="134"/>
      </rPr>
      <t>六、交通运输支出</t>
    </r>
  </si>
  <si>
    <t>215</t>
  </si>
  <si>
    <r>
      <rPr>
        <b/>
        <sz val="11"/>
        <color indexed="8"/>
        <rFont val="宋体"/>
        <charset val="134"/>
      </rPr>
      <t>七、资源勘探工业信息等支出</t>
    </r>
  </si>
  <si>
    <r>
      <rPr>
        <b/>
        <sz val="11"/>
        <color rgb="FF000000"/>
        <rFont val="宋体"/>
        <charset val="134"/>
      </rPr>
      <t>八、其他支出</t>
    </r>
  </si>
  <si>
    <t>22904</t>
  </si>
  <si>
    <r>
      <rPr>
        <sz val="11"/>
        <color indexed="8"/>
        <rFont val="Times New Roman"/>
        <charset val="0"/>
      </rPr>
      <t xml:space="preserve">    </t>
    </r>
    <r>
      <rPr>
        <sz val="11"/>
        <color indexed="8"/>
        <rFont val="宋体"/>
        <charset val="134"/>
      </rPr>
      <t>其他政府性基金及对应专项债务收入安排的支出</t>
    </r>
  </si>
  <si>
    <t>2290401</t>
  </si>
  <si>
    <r>
      <rPr>
        <sz val="11"/>
        <color indexed="8"/>
        <rFont val="Times New Roman"/>
        <charset val="0"/>
      </rPr>
      <t xml:space="preserve">      </t>
    </r>
    <r>
      <rPr>
        <sz val="11"/>
        <color indexed="8"/>
        <rFont val="宋体"/>
        <charset val="134"/>
      </rPr>
      <t>其他政府性基金安排的支出</t>
    </r>
  </si>
  <si>
    <t>2290402</t>
  </si>
  <si>
    <r>
      <rPr>
        <sz val="11"/>
        <color indexed="8"/>
        <rFont val="Times New Roman"/>
        <charset val="0"/>
      </rPr>
      <t xml:space="preserve">      </t>
    </r>
    <r>
      <rPr>
        <sz val="11"/>
        <color indexed="8"/>
        <rFont val="宋体"/>
        <charset val="134"/>
      </rPr>
      <t>其他地方自行试点项目收益专项债券收入安排的支出</t>
    </r>
  </si>
  <si>
    <t>2290403</t>
  </si>
  <si>
    <r>
      <rPr>
        <sz val="11"/>
        <color indexed="8"/>
        <rFont val="Times New Roman"/>
        <charset val="0"/>
      </rPr>
      <t xml:space="preserve">      </t>
    </r>
    <r>
      <rPr>
        <sz val="11"/>
        <color indexed="8"/>
        <rFont val="宋体"/>
        <charset val="134"/>
      </rPr>
      <t>其他政府性基金债务收入安排的支出</t>
    </r>
  </si>
  <si>
    <t>22908</t>
  </si>
  <si>
    <r>
      <rPr>
        <sz val="11"/>
        <color indexed="8"/>
        <rFont val="Times New Roman"/>
        <charset val="0"/>
      </rPr>
      <t xml:space="preserve">    </t>
    </r>
    <r>
      <rPr>
        <sz val="11"/>
        <color indexed="8"/>
        <rFont val="宋体"/>
        <charset val="134"/>
      </rPr>
      <t>彩票发行销售机构业务费安排的支出</t>
    </r>
  </si>
  <si>
    <t>2290802</t>
  </si>
  <si>
    <r>
      <rPr>
        <sz val="11"/>
        <color indexed="8"/>
        <rFont val="Times New Roman"/>
        <charset val="0"/>
      </rPr>
      <t xml:space="preserve">      </t>
    </r>
    <r>
      <rPr>
        <sz val="11"/>
        <color indexed="8"/>
        <rFont val="宋体"/>
        <charset val="134"/>
      </rPr>
      <t>福利彩票发行机构的业务费支出</t>
    </r>
  </si>
  <si>
    <t>2290803</t>
  </si>
  <si>
    <r>
      <rPr>
        <sz val="11"/>
        <color indexed="8"/>
        <rFont val="Times New Roman"/>
        <charset val="0"/>
      </rPr>
      <t xml:space="preserve">      </t>
    </r>
    <r>
      <rPr>
        <sz val="11"/>
        <color indexed="8"/>
        <rFont val="宋体"/>
        <charset val="134"/>
      </rPr>
      <t>体育彩票发行机构的业务费支出</t>
    </r>
  </si>
  <si>
    <t>2290804</t>
  </si>
  <si>
    <r>
      <rPr>
        <sz val="11"/>
        <color indexed="8"/>
        <rFont val="Times New Roman"/>
        <charset val="0"/>
      </rPr>
      <t xml:space="preserve">      </t>
    </r>
    <r>
      <rPr>
        <sz val="11"/>
        <color indexed="8"/>
        <rFont val="宋体"/>
        <charset val="134"/>
      </rPr>
      <t>福利彩票销售机构的业务费支出</t>
    </r>
  </si>
  <si>
    <t>2290805</t>
  </si>
  <si>
    <r>
      <rPr>
        <sz val="11"/>
        <color indexed="8"/>
        <rFont val="Times New Roman"/>
        <charset val="0"/>
      </rPr>
      <t xml:space="preserve">      </t>
    </r>
    <r>
      <rPr>
        <sz val="11"/>
        <color indexed="8"/>
        <rFont val="宋体"/>
        <charset val="134"/>
      </rPr>
      <t>体育彩票销售机构的业务费支出</t>
    </r>
  </si>
  <si>
    <t>2290806</t>
  </si>
  <si>
    <r>
      <rPr>
        <sz val="11"/>
        <color indexed="8"/>
        <rFont val="Times New Roman"/>
        <charset val="0"/>
      </rPr>
      <t xml:space="preserve">      </t>
    </r>
    <r>
      <rPr>
        <sz val="11"/>
        <color indexed="8"/>
        <rFont val="宋体"/>
        <charset val="134"/>
      </rPr>
      <t>彩票兑奖周转金支出</t>
    </r>
  </si>
  <si>
    <t>2290807</t>
  </si>
  <si>
    <r>
      <rPr>
        <sz val="11"/>
        <color indexed="8"/>
        <rFont val="Times New Roman"/>
        <charset val="0"/>
      </rPr>
      <t xml:space="preserve">      </t>
    </r>
    <r>
      <rPr>
        <sz val="11"/>
        <color indexed="8"/>
        <rFont val="宋体"/>
        <charset val="134"/>
      </rPr>
      <t>彩票发行销售风险基金支出</t>
    </r>
  </si>
  <si>
    <t>2290808</t>
  </si>
  <si>
    <r>
      <rPr>
        <sz val="11"/>
        <color indexed="8"/>
        <rFont val="Times New Roman"/>
        <charset val="0"/>
      </rPr>
      <t xml:space="preserve">      </t>
    </r>
    <r>
      <rPr>
        <sz val="11"/>
        <color indexed="8"/>
        <rFont val="宋体"/>
        <charset val="134"/>
      </rPr>
      <t>彩票市场调控资金支出</t>
    </r>
  </si>
  <si>
    <t>2290899</t>
  </si>
  <si>
    <r>
      <rPr>
        <sz val="11"/>
        <color indexed="8"/>
        <rFont val="Times New Roman"/>
        <charset val="0"/>
      </rPr>
      <t xml:space="preserve">      </t>
    </r>
    <r>
      <rPr>
        <sz val="11"/>
        <color indexed="8"/>
        <rFont val="宋体"/>
        <charset val="134"/>
      </rPr>
      <t>其他彩票发行销售机构业务费安排的支出</t>
    </r>
  </si>
  <si>
    <t>22960</t>
  </si>
  <si>
    <r>
      <rPr>
        <sz val="11"/>
        <color indexed="8"/>
        <rFont val="Times New Roman"/>
        <charset val="0"/>
      </rPr>
      <t xml:space="preserve">    </t>
    </r>
    <r>
      <rPr>
        <sz val="11"/>
        <color indexed="8"/>
        <rFont val="宋体"/>
        <charset val="134"/>
      </rPr>
      <t>彩票公益金安排的支出</t>
    </r>
  </si>
  <si>
    <r>
      <rPr>
        <sz val="11"/>
        <color indexed="8"/>
        <rFont val="Times New Roman"/>
        <charset val="0"/>
      </rPr>
      <t xml:space="preserve">      </t>
    </r>
    <r>
      <rPr>
        <sz val="11"/>
        <color indexed="8"/>
        <rFont val="宋体"/>
        <charset val="134"/>
      </rPr>
      <t>用于补充全国社会保障基金的彩票公益金支出</t>
    </r>
  </si>
  <si>
    <t>2296002</t>
  </si>
  <si>
    <r>
      <rPr>
        <sz val="11"/>
        <color indexed="8"/>
        <rFont val="Times New Roman"/>
        <charset val="0"/>
      </rPr>
      <t xml:space="preserve">      </t>
    </r>
    <r>
      <rPr>
        <sz val="11"/>
        <color indexed="8"/>
        <rFont val="宋体"/>
        <charset val="134"/>
      </rPr>
      <t>用于社会福利的彩票公益金支出</t>
    </r>
  </si>
  <si>
    <t>2296003</t>
  </si>
  <si>
    <r>
      <rPr>
        <sz val="11"/>
        <color indexed="8"/>
        <rFont val="Times New Roman"/>
        <charset val="0"/>
      </rPr>
      <t xml:space="preserve">      </t>
    </r>
    <r>
      <rPr>
        <sz val="11"/>
        <color indexed="8"/>
        <rFont val="宋体"/>
        <charset val="134"/>
      </rPr>
      <t>用于体育事业的彩票公益金支出</t>
    </r>
  </si>
  <si>
    <t>2296004</t>
  </si>
  <si>
    <r>
      <rPr>
        <sz val="11"/>
        <color indexed="8"/>
        <rFont val="Times New Roman"/>
        <charset val="0"/>
      </rPr>
      <t xml:space="preserve">      </t>
    </r>
    <r>
      <rPr>
        <sz val="11"/>
        <color indexed="8"/>
        <rFont val="宋体"/>
        <charset val="134"/>
      </rPr>
      <t>用于教育事业的彩票公益金支出</t>
    </r>
  </si>
  <si>
    <t>2296005</t>
  </si>
  <si>
    <r>
      <rPr>
        <sz val="11"/>
        <color indexed="8"/>
        <rFont val="Times New Roman"/>
        <charset val="0"/>
      </rPr>
      <t xml:space="preserve">      </t>
    </r>
    <r>
      <rPr>
        <sz val="11"/>
        <color indexed="8"/>
        <rFont val="宋体"/>
        <charset val="134"/>
      </rPr>
      <t>用于红十字事业的彩票公益金支出</t>
    </r>
  </si>
  <si>
    <t>2296006</t>
  </si>
  <si>
    <r>
      <rPr>
        <sz val="11"/>
        <color indexed="8"/>
        <rFont val="Times New Roman"/>
        <charset val="0"/>
      </rPr>
      <t xml:space="preserve">      </t>
    </r>
    <r>
      <rPr>
        <sz val="11"/>
        <color indexed="8"/>
        <rFont val="宋体"/>
        <charset val="134"/>
      </rPr>
      <t>用于残疾人事业的彩票公益金支出</t>
    </r>
  </si>
  <si>
    <t>2296010</t>
  </si>
  <si>
    <r>
      <rPr>
        <sz val="11"/>
        <color indexed="8"/>
        <rFont val="Times New Roman"/>
        <charset val="0"/>
      </rPr>
      <t xml:space="preserve">      </t>
    </r>
    <r>
      <rPr>
        <sz val="11"/>
        <color indexed="8"/>
        <rFont val="宋体"/>
        <charset val="134"/>
      </rPr>
      <t>用于文化事业的彩票公益金支出</t>
    </r>
  </si>
  <si>
    <t>2296011</t>
  </si>
  <si>
    <r>
      <rPr>
        <sz val="11"/>
        <color indexed="8"/>
        <rFont val="Times New Roman"/>
        <charset val="0"/>
      </rPr>
      <t xml:space="preserve">      </t>
    </r>
    <r>
      <rPr>
        <sz val="11"/>
        <color indexed="8"/>
        <rFont val="宋体"/>
        <charset val="134"/>
      </rPr>
      <t>用于巩固脱贫衔接乡村振兴的彩票公益金支出</t>
    </r>
  </si>
  <si>
    <t>2296012</t>
  </si>
  <si>
    <r>
      <rPr>
        <sz val="11"/>
        <color indexed="8"/>
        <rFont val="Times New Roman"/>
        <charset val="0"/>
      </rPr>
      <t xml:space="preserve">      </t>
    </r>
    <r>
      <rPr>
        <sz val="11"/>
        <color indexed="8"/>
        <rFont val="宋体"/>
        <charset val="134"/>
      </rPr>
      <t>用于法律援助的彩票公益金支出</t>
    </r>
  </si>
  <si>
    <t>2296013</t>
  </si>
  <si>
    <r>
      <rPr>
        <sz val="11"/>
        <color indexed="8"/>
        <rFont val="Times New Roman"/>
        <charset val="0"/>
      </rPr>
      <t xml:space="preserve">      </t>
    </r>
    <r>
      <rPr>
        <sz val="11"/>
        <color indexed="8"/>
        <rFont val="宋体"/>
        <charset val="134"/>
      </rPr>
      <t>用于城乡医疗救助的彩票公益金支出</t>
    </r>
  </si>
  <si>
    <t>2296099</t>
  </si>
  <si>
    <r>
      <rPr>
        <sz val="11"/>
        <color indexed="8"/>
        <rFont val="Times New Roman"/>
        <charset val="0"/>
      </rPr>
      <t xml:space="preserve">      </t>
    </r>
    <r>
      <rPr>
        <sz val="11"/>
        <color indexed="8"/>
        <rFont val="宋体"/>
        <charset val="134"/>
      </rPr>
      <t>用于其他社会公益事业的彩票公益金支出</t>
    </r>
  </si>
  <si>
    <t>232</t>
  </si>
  <si>
    <r>
      <rPr>
        <b/>
        <sz val="11"/>
        <color rgb="FF000000"/>
        <rFont val="宋体"/>
        <charset val="134"/>
      </rPr>
      <t>九、债务付息支出</t>
    </r>
  </si>
  <si>
    <t>23204</t>
  </si>
  <si>
    <r>
      <rPr>
        <sz val="11"/>
        <color indexed="8"/>
        <rFont val="Times New Roman"/>
        <charset val="0"/>
      </rPr>
      <t xml:space="preserve">   </t>
    </r>
    <r>
      <rPr>
        <sz val="11"/>
        <color indexed="8"/>
        <rFont val="宋体"/>
        <charset val="134"/>
      </rPr>
      <t>地方政府专项债务付息支出</t>
    </r>
  </si>
  <si>
    <t>2320401</t>
  </si>
  <si>
    <r>
      <rPr>
        <sz val="11"/>
        <color indexed="8"/>
        <rFont val="Times New Roman"/>
        <charset val="0"/>
      </rPr>
      <t xml:space="preserve">      </t>
    </r>
    <r>
      <rPr>
        <sz val="11"/>
        <color indexed="8"/>
        <rFont val="宋体"/>
        <charset val="134"/>
      </rPr>
      <t>海南省高等级公路车辆通行附加费债务付息支出</t>
    </r>
  </si>
  <si>
    <t>2320402</t>
  </si>
  <si>
    <r>
      <rPr>
        <sz val="11"/>
        <color indexed="8"/>
        <rFont val="Times New Roman"/>
        <charset val="0"/>
      </rPr>
      <t xml:space="preserve">      </t>
    </r>
    <r>
      <rPr>
        <sz val="11"/>
        <color indexed="8"/>
        <rFont val="宋体"/>
        <charset val="134"/>
      </rPr>
      <t>港口建设费债务付息支出</t>
    </r>
  </si>
  <si>
    <t>2320405</t>
  </si>
  <si>
    <r>
      <rPr>
        <sz val="11"/>
        <color indexed="8"/>
        <rFont val="Times New Roman"/>
        <charset val="0"/>
      </rPr>
      <t xml:space="preserve">      </t>
    </r>
    <r>
      <rPr>
        <sz val="11"/>
        <color indexed="8"/>
        <rFont val="宋体"/>
        <charset val="134"/>
      </rPr>
      <t>国家电影事业发展专项资金债务付息支出</t>
    </r>
  </si>
  <si>
    <t>2320411</t>
  </si>
  <si>
    <r>
      <rPr>
        <sz val="11"/>
        <color indexed="8"/>
        <rFont val="Times New Roman"/>
        <charset val="0"/>
      </rPr>
      <t xml:space="preserve">      </t>
    </r>
    <r>
      <rPr>
        <sz val="11"/>
        <color indexed="8"/>
        <rFont val="宋体"/>
        <charset val="134"/>
      </rPr>
      <t>国有土地使用权出让金债务付息支出</t>
    </r>
  </si>
  <si>
    <t>2320413</t>
  </si>
  <si>
    <r>
      <rPr>
        <sz val="11"/>
        <color indexed="8"/>
        <rFont val="Times New Roman"/>
        <charset val="0"/>
      </rPr>
      <t xml:space="preserve">      </t>
    </r>
    <r>
      <rPr>
        <sz val="11"/>
        <color indexed="8"/>
        <rFont val="宋体"/>
        <charset val="134"/>
      </rPr>
      <t>农业土地开发资金债务付息支出</t>
    </r>
  </si>
  <si>
    <t>2320414</t>
  </si>
  <si>
    <r>
      <rPr>
        <sz val="11"/>
        <color indexed="8"/>
        <rFont val="Times New Roman"/>
        <charset val="0"/>
      </rPr>
      <t xml:space="preserve">      </t>
    </r>
    <r>
      <rPr>
        <sz val="11"/>
        <color indexed="8"/>
        <rFont val="宋体"/>
        <charset val="134"/>
      </rPr>
      <t>大中型水库库区基金债务付息支出</t>
    </r>
  </si>
  <si>
    <t>2320416</t>
  </si>
  <si>
    <r>
      <rPr>
        <sz val="11"/>
        <color indexed="8"/>
        <rFont val="Times New Roman"/>
        <charset val="0"/>
      </rPr>
      <t xml:space="preserve">      </t>
    </r>
    <r>
      <rPr>
        <sz val="11"/>
        <color indexed="8"/>
        <rFont val="宋体"/>
        <charset val="134"/>
      </rPr>
      <t>城市基础设施配套费债务付息支出</t>
    </r>
  </si>
  <si>
    <t>2320417</t>
  </si>
  <si>
    <r>
      <rPr>
        <sz val="11"/>
        <color indexed="8"/>
        <rFont val="Times New Roman"/>
        <charset val="0"/>
      </rPr>
      <t xml:space="preserve">      </t>
    </r>
    <r>
      <rPr>
        <sz val="11"/>
        <color indexed="8"/>
        <rFont val="宋体"/>
        <charset val="134"/>
      </rPr>
      <t>小型水库移民扶助基金债务付息支出</t>
    </r>
  </si>
  <si>
    <t>2320418</t>
  </si>
  <si>
    <r>
      <rPr>
        <sz val="11"/>
        <color indexed="8"/>
        <rFont val="Times New Roman"/>
        <charset val="0"/>
      </rPr>
      <t xml:space="preserve">      </t>
    </r>
    <r>
      <rPr>
        <sz val="11"/>
        <color indexed="8"/>
        <rFont val="宋体"/>
        <charset val="134"/>
      </rPr>
      <t>国家重大水利工程建设基金债务付息支出</t>
    </r>
  </si>
  <si>
    <t>2320419</t>
  </si>
  <si>
    <r>
      <rPr>
        <sz val="11"/>
        <color indexed="8"/>
        <rFont val="Times New Roman"/>
        <charset val="0"/>
      </rPr>
      <t xml:space="preserve">      </t>
    </r>
    <r>
      <rPr>
        <sz val="11"/>
        <color indexed="8"/>
        <rFont val="宋体"/>
        <charset val="134"/>
      </rPr>
      <t>车辆通行费债务付息支出</t>
    </r>
  </si>
  <si>
    <t>2320420</t>
  </si>
  <si>
    <r>
      <rPr>
        <sz val="11"/>
        <color indexed="8"/>
        <rFont val="Times New Roman"/>
        <charset val="0"/>
      </rPr>
      <t xml:space="preserve">      </t>
    </r>
    <r>
      <rPr>
        <sz val="11"/>
        <color indexed="8"/>
        <rFont val="宋体"/>
        <charset val="134"/>
      </rPr>
      <t>污水处理费债务付息支出</t>
    </r>
  </si>
  <si>
    <t>2320431</t>
  </si>
  <si>
    <r>
      <rPr>
        <sz val="11"/>
        <color indexed="8"/>
        <rFont val="Times New Roman"/>
        <charset val="0"/>
      </rPr>
      <t xml:space="preserve">      </t>
    </r>
    <r>
      <rPr>
        <sz val="11"/>
        <color indexed="8"/>
        <rFont val="宋体"/>
        <charset val="134"/>
      </rPr>
      <t>土地储备专项债券付息支出</t>
    </r>
  </si>
  <si>
    <t>2320432</t>
  </si>
  <si>
    <r>
      <rPr>
        <sz val="11"/>
        <color indexed="8"/>
        <rFont val="Times New Roman"/>
        <charset val="0"/>
      </rPr>
      <t xml:space="preserve">      </t>
    </r>
    <r>
      <rPr>
        <sz val="11"/>
        <color indexed="8"/>
        <rFont val="宋体"/>
        <charset val="134"/>
      </rPr>
      <t>政府收费公路专项债券付息支出</t>
    </r>
  </si>
  <si>
    <t>2320433</t>
  </si>
  <si>
    <r>
      <rPr>
        <sz val="11"/>
        <color indexed="8"/>
        <rFont val="Times New Roman"/>
        <charset val="0"/>
      </rPr>
      <t xml:space="preserve">      </t>
    </r>
    <r>
      <rPr>
        <sz val="11"/>
        <color indexed="8"/>
        <rFont val="宋体"/>
        <charset val="134"/>
      </rPr>
      <t>棚户区改造专项债券付息支出</t>
    </r>
  </si>
  <si>
    <t>2320498</t>
  </si>
  <si>
    <r>
      <rPr>
        <sz val="11"/>
        <color indexed="8"/>
        <rFont val="Times New Roman"/>
        <charset val="0"/>
      </rPr>
      <t xml:space="preserve">      </t>
    </r>
    <r>
      <rPr>
        <sz val="11"/>
        <color indexed="8"/>
        <rFont val="宋体"/>
        <charset val="134"/>
      </rPr>
      <t>其他地方自行试点项目收益专项债券付息支出</t>
    </r>
  </si>
  <si>
    <t>2320499</t>
  </si>
  <si>
    <r>
      <rPr>
        <sz val="11"/>
        <color indexed="8"/>
        <rFont val="Times New Roman"/>
        <charset val="0"/>
      </rPr>
      <t xml:space="preserve">      </t>
    </r>
    <r>
      <rPr>
        <sz val="11"/>
        <color indexed="8"/>
        <rFont val="宋体"/>
        <charset val="134"/>
      </rPr>
      <t>其他政府性基金债务付息支出</t>
    </r>
  </si>
  <si>
    <t>233</t>
  </si>
  <si>
    <r>
      <rPr>
        <b/>
        <sz val="11"/>
        <color rgb="FF000000"/>
        <rFont val="宋体"/>
        <charset val="134"/>
      </rPr>
      <t>十、债务发行费用支出</t>
    </r>
  </si>
  <si>
    <r>
      <rPr>
        <sz val="11"/>
        <color indexed="8"/>
        <rFont val="Times New Roman"/>
        <charset val="0"/>
      </rPr>
      <t xml:space="preserve">    </t>
    </r>
    <r>
      <rPr>
        <sz val="11"/>
        <color indexed="8"/>
        <rFont val="宋体"/>
        <charset val="134"/>
      </rPr>
      <t>地方政府专项债务发行费用支出</t>
    </r>
  </si>
  <si>
    <t>2330401</t>
  </si>
  <si>
    <r>
      <rPr>
        <sz val="11"/>
        <color indexed="8"/>
        <rFont val="Times New Roman"/>
        <charset val="0"/>
      </rPr>
      <t xml:space="preserve">      </t>
    </r>
    <r>
      <rPr>
        <sz val="11"/>
        <color indexed="8"/>
        <rFont val="宋体"/>
        <charset val="134"/>
      </rPr>
      <t>海南省高等级公路车辆通行附加费债务发行费用支出</t>
    </r>
  </si>
  <si>
    <t>2330402</t>
  </si>
  <si>
    <r>
      <rPr>
        <sz val="11"/>
        <color indexed="8"/>
        <rFont val="Times New Roman"/>
        <charset val="0"/>
      </rPr>
      <t xml:space="preserve">      </t>
    </r>
    <r>
      <rPr>
        <sz val="11"/>
        <color indexed="8"/>
        <rFont val="宋体"/>
        <charset val="134"/>
      </rPr>
      <t>港口建设费债务发行费用支出</t>
    </r>
  </si>
  <si>
    <t>2330405</t>
  </si>
  <si>
    <r>
      <rPr>
        <sz val="11"/>
        <color indexed="8"/>
        <rFont val="Times New Roman"/>
        <charset val="0"/>
      </rPr>
      <t xml:space="preserve">      </t>
    </r>
    <r>
      <rPr>
        <sz val="11"/>
        <color indexed="8"/>
        <rFont val="宋体"/>
        <charset val="134"/>
      </rPr>
      <t>国家电影事业发展专项资金债务发行费用支出</t>
    </r>
  </si>
  <si>
    <t>2330411</t>
  </si>
  <si>
    <r>
      <rPr>
        <sz val="11"/>
        <color indexed="8"/>
        <rFont val="Times New Roman"/>
        <charset val="0"/>
      </rPr>
      <t xml:space="preserve">      </t>
    </r>
    <r>
      <rPr>
        <sz val="11"/>
        <color indexed="8"/>
        <rFont val="宋体"/>
        <charset val="134"/>
      </rPr>
      <t>国有土地使用权出让金债务发行费用支出</t>
    </r>
  </si>
  <si>
    <t>2330413</t>
  </si>
  <si>
    <r>
      <rPr>
        <sz val="11"/>
        <color indexed="8"/>
        <rFont val="Times New Roman"/>
        <charset val="0"/>
      </rPr>
      <t xml:space="preserve">      </t>
    </r>
    <r>
      <rPr>
        <sz val="11"/>
        <color indexed="8"/>
        <rFont val="宋体"/>
        <charset val="134"/>
      </rPr>
      <t>农业土地开发资金债务发行费用支出</t>
    </r>
  </si>
  <si>
    <t>2330414</t>
  </si>
  <si>
    <r>
      <rPr>
        <sz val="11"/>
        <color indexed="8"/>
        <rFont val="Times New Roman"/>
        <charset val="0"/>
      </rPr>
      <t xml:space="preserve">      </t>
    </r>
    <r>
      <rPr>
        <sz val="11"/>
        <color indexed="8"/>
        <rFont val="宋体"/>
        <charset val="134"/>
      </rPr>
      <t>大中型水库库区基金债务发行费用支出</t>
    </r>
  </si>
  <si>
    <t>2330416</t>
  </si>
  <si>
    <r>
      <rPr>
        <sz val="11"/>
        <color indexed="8"/>
        <rFont val="Times New Roman"/>
        <charset val="0"/>
      </rPr>
      <t xml:space="preserve">      </t>
    </r>
    <r>
      <rPr>
        <sz val="11"/>
        <color indexed="8"/>
        <rFont val="宋体"/>
        <charset val="134"/>
      </rPr>
      <t>城市基础设施配套费债务发行费用支出</t>
    </r>
  </si>
  <si>
    <t>2330417</t>
  </si>
  <si>
    <r>
      <rPr>
        <sz val="11"/>
        <color indexed="8"/>
        <rFont val="Times New Roman"/>
        <charset val="0"/>
      </rPr>
      <t xml:space="preserve">      </t>
    </r>
    <r>
      <rPr>
        <sz val="11"/>
        <color indexed="8"/>
        <rFont val="宋体"/>
        <charset val="134"/>
      </rPr>
      <t>小型水库移民扶助基金债务发行费用支出</t>
    </r>
  </si>
  <si>
    <t>2330418</t>
  </si>
  <si>
    <r>
      <rPr>
        <sz val="11"/>
        <color indexed="8"/>
        <rFont val="Times New Roman"/>
        <charset val="0"/>
      </rPr>
      <t xml:space="preserve">      </t>
    </r>
    <r>
      <rPr>
        <sz val="11"/>
        <color indexed="8"/>
        <rFont val="宋体"/>
        <charset val="134"/>
      </rPr>
      <t>国家重大水利工程建设基金债务发行费用支出</t>
    </r>
  </si>
  <si>
    <t>2330419</t>
  </si>
  <si>
    <r>
      <rPr>
        <sz val="11"/>
        <color indexed="8"/>
        <rFont val="Times New Roman"/>
        <charset val="0"/>
      </rPr>
      <t xml:space="preserve">      </t>
    </r>
    <r>
      <rPr>
        <sz val="11"/>
        <color indexed="8"/>
        <rFont val="宋体"/>
        <charset val="134"/>
      </rPr>
      <t>车辆通行费债务发行费用支出</t>
    </r>
  </si>
  <si>
    <t>2330420</t>
  </si>
  <si>
    <r>
      <rPr>
        <sz val="11"/>
        <color indexed="8"/>
        <rFont val="Times New Roman"/>
        <charset val="0"/>
      </rPr>
      <t xml:space="preserve">      </t>
    </r>
    <r>
      <rPr>
        <sz val="11"/>
        <color indexed="8"/>
        <rFont val="宋体"/>
        <charset val="134"/>
      </rPr>
      <t>污水处理费债务发行费用支出</t>
    </r>
  </si>
  <si>
    <t>2330431</t>
  </si>
  <si>
    <r>
      <rPr>
        <sz val="11"/>
        <color indexed="8"/>
        <rFont val="Times New Roman"/>
        <charset val="0"/>
      </rPr>
      <t xml:space="preserve">      </t>
    </r>
    <r>
      <rPr>
        <sz val="11"/>
        <color indexed="8"/>
        <rFont val="宋体"/>
        <charset val="134"/>
      </rPr>
      <t>土地储备专项债券发行费用支出</t>
    </r>
  </si>
  <si>
    <t>2330432</t>
  </si>
  <si>
    <r>
      <rPr>
        <sz val="11"/>
        <color indexed="8"/>
        <rFont val="Times New Roman"/>
        <charset val="0"/>
      </rPr>
      <t xml:space="preserve">      </t>
    </r>
    <r>
      <rPr>
        <sz val="11"/>
        <color indexed="8"/>
        <rFont val="宋体"/>
        <charset val="134"/>
      </rPr>
      <t>政府收费公路专项债券发行费用支出</t>
    </r>
  </si>
  <si>
    <t>2330433</t>
  </si>
  <si>
    <r>
      <rPr>
        <sz val="11"/>
        <color indexed="8"/>
        <rFont val="Times New Roman"/>
        <charset val="0"/>
      </rPr>
      <t xml:space="preserve">      </t>
    </r>
    <r>
      <rPr>
        <sz val="11"/>
        <color indexed="8"/>
        <rFont val="宋体"/>
        <charset val="134"/>
      </rPr>
      <t>棚户区改造专项债券发行费用支出</t>
    </r>
  </si>
  <si>
    <t>2330498</t>
  </si>
  <si>
    <r>
      <rPr>
        <sz val="11"/>
        <color indexed="8"/>
        <rFont val="Times New Roman"/>
        <charset val="0"/>
      </rPr>
      <t xml:space="preserve">      </t>
    </r>
    <r>
      <rPr>
        <sz val="11"/>
        <color indexed="8"/>
        <rFont val="宋体"/>
        <charset val="134"/>
      </rPr>
      <t>其他地方自行试点项目收益专项债券发行费用支出</t>
    </r>
  </si>
  <si>
    <t>2330499</t>
  </si>
  <si>
    <r>
      <rPr>
        <sz val="11"/>
        <color indexed="8"/>
        <rFont val="Times New Roman"/>
        <charset val="0"/>
      </rPr>
      <t xml:space="preserve">      </t>
    </r>
    <r>
      <rPr>
        <sz val="11"/>
        <color indexed="8"/>
        <rFont val="宋体"/>
        <charset val="134"/>
      </rPr>
      <t>其他政府性基金债务发行费用支出</t>
    </r>
  </si>
  <si>
    <t>234</t>
  </si>
  <si>
    <r>
      <rPr>
        <b/>
        <sz val="11"/>
        <color rgb="FF000000"/>
        <rFont val="宋体"/>
        <charset val="134"/>
      </rPr>
      <t>十一、抗疫特别国债安排的支出</t>
    </r>
  </si>
  <si>
    <r>
      <rPr>
        <b/>
        <sz val="11"/>
        <rFont val="黑体"/>
        <charset val="134"/>
      </rPr>
      <t>支出合计</t>
    </r>
  </si>
  <si>
    <r>
      <rPr>
        <sz val="11"/>
        <color indexed="8"/>
        <rFont val="Times New Roman"/>
        <charset val="0"/>
      </rPr>
      <t xml:space="preserve">  </t>
    </r>
    <r>
      <rPr>
        <sz val="11"/>
        <color indexed="8"/>
        <rFont val="宋体"/>
        <charset val="134"/>
      </rPr>
      <t>地方政府专项债务还本支出</t>
    </r>
  </si>
  <si>
    <r>
      <rPr>
        <sz val="11"/>
        <color indexed="8"/>
        <rFont val="Times New Roman"/>
        <charset val="0"/>
      </rPr>
      <t xml:space="preserve">  </t>
    </r>
    <r>
      <rPr>
        <sz val="11"/>
        <color indexed="8"/>
        <rFont val="宋体"/>
        <charset val="134"/>
      </rPr>
      <t>抗疫特别国债还本支出</t>
    </r>
  </si>
  <si>
    <r>
      <rPr>
        <b/>
        <sz val="11"/>
        <rFont val="宋体"/>
        <charset val="134"/>
      </rPr>
      <t>转移性支出</t>
    </r>
  </si>
  <si>
    <r>
      <rPr>
        <sz val="11"/>
        <color indexed="8"/>
        <rFont val="Times New Roman"/>
        <charset val="0"/>
      </rPr>
      <t xml:space="preserve">  </t>
    </r>
    <r>
      <rPr>
        <sz val="11"/>
        <color indexed="8"/>
        <rFont val="宋体"/>
        <charset val="134"/>
      </rPr>
      <t>政府性基金转移支付</t>
    </r>
  </si>
  <si>
    <t>2300403</t>
  </si>
  <si>
    <r>
      <rPr>
        <sz val="11"/>
        <color indexed="8"/>
        <rFont val="Times New Roman"/>
        <charset val="0"/>
      </rPr>
      <t xml:space="preserve">    </t>
    </r>
    <r>
      <rPr>
        <sz val="11"/>
        <color indexed="8"/>
        <rFont val="宋体"/>
        <charset val="134"/>
      </rPr>
      <t>抗疫特别国债转移支付支出</t>
    </r>
  </si>
  <si>
    <t>2300404</t>
  </si>
  <si>
    <r>
      <rPr>
        <sz val="11"/>
        <color indexed="8"/>
        <rFont val="Times New Roman"/>
        <charset val="0"/>
      </rPr>
      <t xml:space="preserve">    </t>
    </r>
    <r>
      <rPr>
        <sz val="11"/>
        <color indexed="8"/>
        <rFont val="宋体"/>
        <charset val="134"/>
      </rPr>
      <t>科学技术</t>
    </r>
  </si>
  <si>
    <t>2300405</t>
  </si>
  <si>
    <r>
      <rPr>
        <sz val="11"/>
        <color indexed="8"/>
        <rFont val="Times New Roman"/>
        <charset val="0"/>
      </rPr>
      <t xml:space="preserve">    </t>
    </r>
    <r>
      <rPr>
        <sz val="11"/>
        <color indexed="8"/>
        <rFont val="宋体"/>
        <charset val="134"/>
      </rPr>
      <t>文化旅游体育与传媒</t>
    </r>
  </si>
  <si>
    <t>2300406</t>
  </si>
  <si>
    <r>
      <rPr>
        <sz val="11"/>
        <color indexed="8"/>
        <rFont val="Times New Roman"/>
        <charset val="0"/>
      </rPr>
      <t xml:space="preserve">    </t>
    </r>
    <r>
      <rPr>
        <sz val="11"/>
        <color indexed="8"/>
        <rFont val="宋体"/>
        <charset val="134"/>
      </rPr>
      <t>社会保障和就业</t>
    </r>
  </si>
  <si>
    <t>2300407</t>
  </si>
  <si>
    <r>
      <rPr>
        <sz val="11"/>
        <color indexed="8"/>
        <rFont val="Times New Roman"/>
        <charset val="0"/>
      </rPr>
      <t xml:space="preserve">    </t>
    </r>
    <r>
      <rPr>
        <sz val="11"/>
        <color indexed="8"/>
        <rFont val="宋体"/>
        <charset val="134"/>
      </rPr>
      <t>节能环保</t>
    </r>
  </si>
  <si>
    <t>2300408</t>
  </si>
  <si>
    <r>
      <rPr>
        <sz val="11"/>
        <color indexed="8"/>
        <rFont val="Times New Roman"/>
        <charset val="0"/>
      </rPr>
      <t xml:space="preserve">    </t>
    </r>
    <r>
      <rPr>
        <sz val="11"/>
        <color indexed="8"/>
        <rFont val="宋体"/>
        <charset val="134"/>
      </rPr>
      <t>城乡社区</t>
    </r>
  </si>
  <si>
    <t>2300409</t>
  </si>
  <si>
    <r>
      <rPr>
        <sz val="11"/>
        <color indexed="8"/>
        <rFont val="Times New Roman"/>
        <charset val="0"/>
      </rPr>
      <t xml:space="preserve">    </t>
    </r>
    <r>
      <rPr>
        <sz val="11"/>
        <color indexed="8"/>
        <rFont val="宋体"/>
        <charset val="134"/>
      </rPr>
      <t>农林水</t>
    </r>
  </si>
  <si>
    <t>2300410</t>
  </si>
  <si>
    <r>
      <rPr>
        <sz val="11"/>
        <color indexed="8"/>
        <rFont val="Times New Roman"/>
        <charset val="0"/>
      </rPr>
      <t xml:space="preserve">    </t>
    </r>
    <r>
      <rPr>
        <sz val="11"/>
        <color indexed="8"/>
        <rFont val="宋体"/>
        <charset val="134"/>
      </rPr>
      <t>交通运输</t>
    </r>
  </si>
  <si>
    <t>2300411</t>
  </si>
  <si>
    <r>
      <rPr>
        <sz val="11"/>
        <color indexed="8"/>
        <rFont val="Times New Roman"/>
        <charset val="0"/>
      </rPr>
      <t xml:space="preserve">    </t>
    </r>
    <r>
      <rPr>
        <sz val="11"/>
        <color indexed="8"/>
        <rFont val="宋体"/>
        <charset val="134"/>
      </rPr>
      <t>资源勘探工业信息等</t>
    </r>
  </si>
  <si>
    <t>2300499</t>
  </si>
  <si>
    <r>
      <rPr>
        <sz val="11"/>
        <color indexed="8"/>
        <rFont val="Times New Roman"/>
        <charset val="0"/>
      </rPr>
      <t xml:space="preserve">    </t>
    </r>
    <r>
      <rPr>
        <sz val="11"/>
        <color indexed="8"/>
        <rFont val="宋体"/>
        <charset val="134"/>
      </rPr>
      <t>其他支出</t>
    </r>
  </si>
  <si>
    <r>
      <rPr>
        <sz val="11"/>
        <color indexed="8"/>
        <rFont val="Times New Roman"/>
        <charset val="0"/>
      </rPr>
      <t xml:space="preserve">  </t>
    </r>
    <r>
      <rPr>
        <sz val="11"/>
        <color indexed="8"/>
        <rFont val="宋体"/>
        <charset val="134"/>
      </rPr>
      <t>政府性基金上解支出</t>
    </r>
  </si>
  <si>
    <r>
      <rPr>
        <sz val="11"/>
        <color indexed="8"/>
        <rFont val="Times New Roman"/>
        <charset val="0"/>
      </rPr>
      <t xml:space="preserve">    </t>
    </r>
    <r>
      <rPr>
        <sz val="11"/>
        <color indexed="8"/>
        <rFont val="宋体"/>
        <charset val="134"/>
      </rPr>
      <t>政府性基金上解支出</t>
    </r>
  </si>
  <si>
    <r>
      <rPr>
        <sz val="11"/>
        <color indexed="8"/>
        <rFont val="Times New Roman"/>
        <charset val="0"/>
      </rPr>
      <t xml:space="preserve">  </t>
    </r>
    <r>
      <rPr>
        <sz val="11"/>
        <color indexed="8"/>
        <rFont val="宋体"/>
        <charset val="134"/>
      </rPr>
      <t>调出资金</t>
    </r>
  </si>
  <si>
    <r>
      <rPr>
        <sz val="11"/>
        <color indexed="8"/>
        <rFont val="Times New Roman"/>
        <charset val="0"/>
      </rPr>
      <t xml:space="preserve">  </t>
    </r>
    <r>
      <rPr>
        <sz val="11"/>
        <color indexed="8"/>
        <rFont val="宋体"/>
        <charset val="134"/>
      </rPr>
      <t>年终结余</t>
    </r>
  </si>
  <si>
    <r>
      <rPr>
        <sz val="11"/>
        <color indexed="8"/>
        <rFont val="Times New Roman"/>
        <charset val="0"/>
      </rPr>
      <t xml:space="preserve">  </t>
    </r>
    <r>
      <rPr>
        <sz val="11"/>
        <color indexed="8"/>
        <rFont val="宋体"/>
        <charset val="134"/>
      </rPr>
      <t>地方政府专项债务转贷支出</t>
    </r>
  </si>
  <si>
    <r>
      <rPr>
        <b/>
        <sz val="11"/>
        <rFont val="黑体"/>
        <charset val="134"/>
      </rPr>
      <t>支出总计</t>
    </r>
  </si>
  <si>
    <t>表六</t>
  </si>
  <si>
    <r>
      <rPr>
        <sz val="18"/>
        <color rgb="FF000000"/>
        <rFont val="方正小标宋简体"/>
        <charset val="134"/>
      </rPr>
      <t>牟定县</t>
    </r>
    <r>
      <rPr>
        <sz val="18"/>
        <color rgb="FF000000"/>
        <rFont val="Times New Roman"/>
        <charset val="134"/>
      </rPr>
      <t>2023</t>
    </r>
    <r>
      <rPr>
        <sz val="18"/>
        <color rgb="FF000000"/>
        <rFont val="方正小标宋简体"/>
        <charset val="134"/>
      </rPr>
      <t>年政府性基金预算支出政府经济分类明细表</t>
    </r>
  </si>
  <si>
    <r>
      <rPr>
        <sz val="11"/>
        <color indexed="8"/>
        <rFont val="Times New Roman"/>
        <charset val="0"/>
      </rPr>
      <t xml:space="preserve">  </t>
    </r>
    <r>
      <rPr>
        <sz val="11"/>
        <color indexed="8"/>
        <rFont val="宋体"/>
        <charset val="134"/>
      </rPr>
      <t>对企业资本性支出（一）</t>
    </r>
  </si>
  <si>
    <r>
      <rPr>
        <sz val="11"/>
        <color indexed="8"/>
        <rFont val="Times New Roman"/>
        <charset val="0"/>
      </rPr>
      <t xml:space="preserve">  </t>
    </r>
    <r>
      <rPr>
        <sz val="11"/>
        <color indexed="8"/>
        <rFont val="宋体"/>
        <charset val="134"/>
      </rPr>
      <t>对企业资本性支出（二）</t>
    </r>
  </si>
  <si>
    <r>
      <rPr>
        <sz val="11"/>
        <color indexed="8"/>
        <rFont val="Times New Roman"/>
        <charset val="0"/>
      </rPr>
      <t xml:space="preserve">  </t>
    </r>
    <r>
      <rPr>
        <sz val="11"/>
        <color indexed="8"/>
        <rFont val="宋体"/>
        <charset val="134"/>
      </rPr>
      <t>国外债务付息</t>
    </r>
  </si>
  <si>
    <r>
      <rPr>
        <sz val="11"/>
        <color indexed="8"/>
        <rFont val="Times New Roman"/>
        <charset val="0"/>
      </rPr>
      <t xml:space="preserve">  </t>
    </r>
    <r>
      <rPr>
        <sz val="11"/>
        <color indexed="8"/>
        <rFont val="宋体"/>
        <charset val="134"/>
      </rPr>
      <t>国外债务发行费用</t>
    </r>
  </si>
  <si>
    <r>
      <rPr>
        <sz val="11"/>
        <color indexed="8"/>
        <rFont val="Times New Roman"/>
        <charset val="0"/>
      </rPr>
      <t xml:space="preserve">  </t>
    </r>
    <r>
      <rPr>
        <sz val="11"/>
        <color indexed="8"/>
        <rFont val="宋体"/>
        <charset val="134"/>
      </rPr>
      <t>上下级政府间转移性支出</t>
    </r>
  </si>
  <si>
    <r>
      <rPr>
        <sz val="11"/>
        <color indexed="8"/>
        <rFont val="Times New Roman"/>
        <charset val="0"/>
      </rPr>
      <t xml:space="preserve">  </t>
    </r>
    <r>
      <rPr>
        <sz val="11"/>
        <color indexed="8"/>
        <rFont val="宋体"/>
        <charset val="134"/>
      </rPr>
      <t>援助其他地区支出</t>
    </r>
  </si>
  <si>
    <r>
      <rPr>
        <sz val="11"/>
        <color indexed="8"/>
        <rFont val="Times New Roman"/>
        <charset val="0"/>
      </rPr>
      <t xml:space="preserve">  </t>
    </r>
    <r>
      <rPr>
        <sz val="11"/>
        <color indexed="8"/>
        <rFont val="宋体"/>
        <charset val="134"/>
      </rPr>
      <t>债务转贷</t>
    </r>
  </si>
  <si>
    <r>
      <rPr>
        <sz val="11"/>
        <color indexed="8"/>
        <rFont val="Times New Roman"/>
        <charset val="0"/>
      </rPr>
      <t xml:space="preserve">  </t>
    </r>
    <r>
      <rPr>
        <sz val="11"/>
        <color indexed="8"/>
        <rFont val="宋体"/>
        <charset val="134"/>
      </rPr>
      <t>安排预算稳定调节基金</t>
    </r>
  </si>
  <si>
    <r>
      <rPr>
        <sz val="11"/>
        <color indexed="8"/>
        <rFont val="Times New Roman"/>
        <charset val="0"/>
      </rPr>
      <t xml:space="preserve">  </t>
    </r>
    <r>
      <rPr>
        <sz val="11"/>
        <color indexed="8"/>
        <rFont val="宋体"/>
        <charset val="134"/>
      </rPr>
      <t>补充预算周转金</t>
    </r>
  </si>
  <si>
    <r>
      <rPr>
        <sz val="22"/>
        <rFont val="方正小标宋简体"/>
        <charset val="134"/>
      </rPr>
      <t>政府性基金预算说明</t>
    </r>
  </si>
  <si>
    <r>
      <rPr>
        <b/>
        <sz val="12"/>
        <rFont val="宋体"/>
        <charset val="134"/>
      </rPr>
      <t xml:space="preserve">    一、</t>
    </r>
    <r>
      <rPr>
        <b/>
        <sz val="12"/>
        <rFont val="Times New Roman"/>
        <charset val="134"/>
      </rPr>
      <t>2022</t>
    </r>
    <r>
      <rPr>
        <b/>
        <sz val="12"/>
        <rFont val="宋体"/>
        <charset val="134"/>
      </rPr>
      <t>年政府性基金预算执行情况</t>
    </r>
    <r>
      <rPr>
        <b/>
        <sz val="12"/>
        <rFont val="Times New Roman"/>
        <charset val="134"/>
      </rPr>
      <t xml:space="preserve">                                                                                                                                                                      </t>
    </r>
    <r>
      <rPr>
        <sz val="12"/>
        <rFont val="Times New Roman"/>
        <charset val="134"/>
      </rPr>
      <t xml:space="preserve">   
        1.2022</t>
    </r>
    <r>
      <rPr>
        <sz val="12"/>
        <rFont val="宋体"/>
        <charset val="134"/>
      </rPr>
      <t>年，全县</t>
    </r>
    <r>
      <rPr>
        <sz val="12"/>
        <color theme="1"/>
        <rFont val="宋体"/>
        <charset val="134"/>
      </rPr>
      <t>累计完成政府性基金预算收入13,022万元，完成预算调整数13,021万元的100</t>
    </r>
    <r>
      <rPr>
        <sz val="12"/>
        <color theme="1"/>
        <rFont val="Times New Roman"/>
        <charset val="134"/>
      </rPr>
      <t>%</t>
    </r>
    <r>
      <rPr>
        <sz val="12"/>
        <color theme="1"/>
        <rFont val="宋体"/>
        <charset val="134"/>
      </rPr>
      <t>，比上年同期17,006万元减少</t>
    </r>
    <r>
      <rPr>
        <sz val="12"/>
        <color theme="1"/>
        <rFont val="Times New Roman"/>
        <charset val="134"/>
      </rPr>
      <t>3,984</t>
    </r>
    <r>
      <rPr>
        <sz val="12"/>
        <color theme="1"/>
        <rFont val="宋体"/>
        <charset val="134"/>
      </rPr>
      <t>万元，下降23.43</t>
    </r>
    <r>
      <rPr>
        <sz val="12"/>
        <color theme="1"/>
        <rFont val="Times New Roman"/>
        <charset val="134"/>
      </rPr>
      <t xml:space="preserve"> %</t>
    </r>
    <r>
      <rPr>
        <sz val="12"/>
        <color theme="1"/>
        <rFont val="宋体"/>
        <charset val="134"/>
      </rPr>
      <t>，政府性基金预算收入下降的主要原因是受房价下滑和购买力下降影响，我县房地产市场较为疲软，商品房销售金额大幅减少，影响到土地挂牌成交数量。全县累计完成政府性基金预算支出</t>
    </r>
    <r>
      <rPr>
        <sz val="12"/>
        <color theme="1"/>
        <rFont val="Times New Roman"/>
        <charset val="134"/>
      </rPr>
      <t>73,294</t>
    </r>
    <r>
      <rPr>
        <sz val="12"/>
        <color theme="1"/>
        <rFont val="宋体"/>
        <charset val="134"/>
      </rPr>
      <t>万元，完成预算调整数72,968万元的100</t>
    </r>
    <r>
      <rPr>
        <sz val="12"/>
        <color theme="1"/>
        <rFont val="Times New Roman"/>
        <charset val="134"/>
      </rPr>
      <t>.4%</t>
    </r>
    <r>
      <rPr>
        <sz val="12"/>
        <color theme="1"/>
        <rFont val="宋体"/>
        <charset val="134"/>
      </rPr>
      <t>，比</t>
    </r>
    <r>
      <rPr>
        <sz val="12"/>
        <rFont val="宋体"/>
        <charset val="134"/>
      </rPr>
      <t>上年同期79,077万元减少5,783万元，下降7</t>
    </r>
    <r>
      <rPr>
        <sz val="12"/>
        <rFont val="Times New Roman"/>
        <charset val="134"/>
      </rPr>
      <t>.31 %</t>
    </r>
    <r>
      <rPr>
        <sz val="12"/>
        <rFont val="宋体"/>
        <charset val="134"/>
      </rPr>
      <t>。</t>
    </r>
    <r>
      <rPr>
        <sz val="12"/>
        <rFont val="Times New Roman"/>
        <charset val="134"/>
      </rPr>
      <t xml:space="preserve">                                                                                                                                                                                                      
        2.</t>
    </r>
    <r>
      <rPr>
        <sz val="12"/>
        <rFont val="宋体"/>
        <charset val="134"/>
      </rPr>
      <t>全县政府性基金预算平衡情况：政府性基金预算收入13,022万元，转移性收入（上级补助收入）2,916万元，上年结余收入1,192万元，专项债券收入62,704万元，收入总计79,834万元；政府性基金预算支出73,294万元，政府性基金调出资金0万元，政府性基金上解支出1,269万元，债券还本支出2,560万元，支出总计77,123万元。政府性基金预算年终结余2,711万元,收支相抵，政府性基金预算收支平衡。</t>
    </r>
    <r>
      <rPr>
        <sz val="12"/>
        <rFont val="Times New Roman"/>
        <charset val="134"/>
      </rPr>
      <t xml:space="preserve">                                                                                                                                                                              
        </t>
    </r>
    <r>
      <rPr>
        <b/>
        <sz val="12"/>
        <rFont val="宋体"/>
        <charset val="134"/>
      </rPr>
      <t>二、</t>
    </r>
    <r>
      <rPr>
        <b/>
        <sz val="12"/>
        <rFont val="Times New Roman"/>
        <charset val="134"/>
      </rPr>
      <t>2023</t>
    </r>
    <r>
      <rPr>
        <b/>
        <sz val="12"/>
        <rFont val="宋体"/>
        <charset val="134"/>
      </rPr>
      <t>年政府性基金预算安排情况</t>
    </r>
    <r>
      <rPr>
        <b/>
        <sz val="12"/>
        <rFont val="Times New Roman"/>
        <charset val="134"/>
      </rPr>
      <t xml:space="preserve">                                                                                                                                                                         
        </t>
    </r>
    <r>
      <rPr>
        <sz val="12"/>
        <rFont val="Times New Roman"/>
        <charset val="134"/>
      </rPr>
      <t>1.2023</t>
    </r>
    <r>
      <rPr>
        <sz val="12"/>
        <rFont val="宋体"/>
        <charset val="134"/>
      </rPr>
      <t>年，全县政府性基金预算收入安排</t>
    </r>
    <r>
      <rPr>
        <sz val="12"/>
        <rFont val="Times New Roman"/>
        <charset val="134"/>
      </rPr>
      <t>15,653</t>
    </r>
    <r>
      <rPr>
        <sz val="12"/>
        <rFont val="宋体"/>
        <charset val="134"/>
      </rPr>
      <t>万元，比</t>
    </r>
    <r>
      <rPr>
        <sz val="12"/>
        <rFont val="Times New Roman"/>
        <charset val="134"/>
      </rPr>
      <t>2022</t>
    </r>
    <r>
      <rPr>
        <sz val="12"/>
        <rFont val="宋体"/>
        <charset val="134"/>
      </rPr>
      <t>年完成数</t>
    </r>
    <r>
      <rPr>
        <sz val="12"/>
        <rFont val="Times New Roman"/>
        <charset val="134"/>
      </rPr>
      <t>13,022</t>
    </r>
    <r>
      <rPr>
        <sz val="12"/>
        <rFont val="宋体"/>
        <charset val="134"/>
      </rPr>
      <t>万元增加</t>
    </r>
    <r>
      <rPr>
        <sz val="12"/>
        <rFont val="Times New Roman"/>
        <charset val="134"/>
      </rPr>
      <t>2,631</t>
    </r>
    <r>
      <rPr>
        <sz val="12"/>
        <rFont val="宋体"/>
        <charset val="134"/>
      </rPr>
      <t>万元，增长</t>
    </r>
    <r>
      <rPr>
        <sz val="12"/>
        <rFont val="Times New Roman"/>
        <charset val="134"/>
      </rPr>
      <t>20.20%</t>
    </r>
    <r>
      <rPr>
        <sz val="12"/>
        <rFont val="宋体"/>
        <charset val="134"/>
      </rPr>
      <t>。全县政府性基金预算支出安排</t>
    </r>
    <r>
      <rPr>
        <sz val="12"/>
        <rFont val="Times New Roman"/>
        <charset val="134"/>
      </rPr>
      <t>17,084</t>
    </r>
    <r>
      <rPr>
        <sz val="12"/>
        <rFont val="宋体"/>
        <charset val="134"/>
      </rPr>
      <t>万元，比</t>
    </r>
    <r>
      <rPr>
        <sz val="12"/>
        <rFont val="Times New Roman"/>
        <charset val="134"/>
      </rPr>
      <t>2022</t>
    </r>
    <r>
      <rPr>
        <sz val="12"/>
        <rFont val="宋体"/>
        <charset val="134"/>
      </rPr>
      <t>年完成数</t>
    </r>
    <r>
      <rPr>
        <sz val="12"/>
        <rFont val="Times New Roman"/>
        <charset val="134"/>
      </rPr>
      <t>73,294</t>
    </r>
    <r>
      <rPr>
        <sz val="12"/>
        <rFont val="宋体"/>
        <charset val="134"/>
      </rPr>
      <t>万元减少</t>
    </r>
    <r>
      <rPr>
        <sz val="12"/>
        <rFont val="Times New Roman"/>
        <charset val="134"/>
      </rPr>
      <t>56,210</t>
    </r>
    <r>
      <rPr>
        <sz val="12"/>
        <rFont val="宋体"/>
        <charset val="134"/>
      </rPr>
      <t>万元，下降</t>
    </r>
    <r>
      <rPr>
        <sz val="12"/>
        <rFont val="Times New Roman"/>
        <charset val="134"/>
      </rPr>
      <t>76.69%</t>
    </r>
    <r>
      <rPr>
        <sz val="12"/>
        <rFont val="宋体"/>
        <charset val="134"/>
      </rPr>
      <t>。</t>
    </r>
    <r>
      <rPr>
        <sz val="12"/>
        <rFont val="Times New Roman"/>
        <charset val="134"/>
      </rPr>
      <t xml:space="preserve">
        2.</t>
    </r>
    <r>
      <rPr>
        <sz val="12"/>
        <rFont val="宋体"/>
        <charset val="134"/>
      </rPr>
      <t>政府性基金预算平衡情况：政府性基金预算收入</t>
    </r>
    <r>
      <rPr>
        <sz val="12"/>
        <rFont val="Times New Roman"/>
        <charset val="134"/>
      </rPr>
      <t>15,653</t>
    </r>
    <r>
      <rPr>
        <sz val="12"/>
        <rFont val="宋体"/>
        <charset val="134"/>
      </rPr>
      <t>万元，转移性收入（上级补助收入）</t>
    </r>
    <r>
      <rPr>
        <sz val="12"/>
        <rFont val="Times New Roman"/>
        <charset val="134"/>
      </rPr>
      <t>3,000</t>
    </r>
    <r>
      <rPr>
        <sz val="12"/>
        <rFont val="宋体"/>
        <charset val="134"/>
      </rPr>
      <t>万元，上年结余收入</t>
    </r>
    <r>
      <rPr>
        <sz val="12"/>
        <rFont val="Times New Roman"/>
        <charset val="134"/>
      </rPr>
      <t>2,711</t>
    </r>
    <r>
      <rPr>
        <sz val="12"/>
        <rFont val="宋体"/>
        <charset val="134"/>
      </rPr>
      <t>万元，债券转贷收入</t>
    </r>
    <r>
      <rPr>
        <sz val="12"/>
        <rFont val="Times New Roman"/>
        <charset val="134"/>
      </rPr>
      <t>0</t>
    </r>
    <r>
      <rPr>
        <sz val="12"/>
        <rFont val="宋体"/>
        <charset val="134"/>
      </rPr>
      <t>万元，收入总计</t>
    </r>
    <r>
      <rPr>
        <sz val="12"/>
        <rFont val="Times New Roman"/>
        <charset val="134"/>
      </rPr>
      <t>21,364</t>
    </r>
    <r>
      <rPr>
        <sz val="12"/>
        <rFont val="宋体"/>
        <charset val="134"/>
      </rPr>
      <t>万元；政府性基金预算支出</t>
    </r>
    <r>
      <rPr>
        <sz val="12"/>
        <rFont val="Times New Roman"/>
        <charset val="134"/>
      </rPr>
      <t>17,084</t>
    </r>
    <r>
      <rPr>
        <sz val="12"/>
        <rFont val="宋体"/>
        <charset val="134"/>
      </rPr>
      <t>万元，债券还本支出</t>
    </r>
    <r>
      <rPr>
        <sz val="12"/>
        <rFont val="Times New Roman"/>
        <charset val="134"/>
      </rPr>
      <t>245</t>
    </r>
    <r>
      <rPr>
        <sz val="12"/>
        <rFont val="宋体"/>
        <charset val="134"/>
      </rPr>
      <t>万元，政府性基金调出资金</t>
    </r>
    <r>
      <rPr>
        <sz val="12"/>
        <rFont val="Times New Roman"/>
        <charset val="134"/>
      </rPr>
      <t>4,035</t>
    </r>
    <r>
      <rPr>
        <sz val="12"/>
        <rFont val="宋体"/>
        <charset val="134"/>
      </rPr>
      <t>万元，支出总计</t>
    </r>
    <r>
      <rPr>
        <sz val="12"/>
        <rFont val="Times New Roman"/>
        <charset val="134"/>
      </rPr>
      <t>21,364</t>
    </r>
    <r>
      <rPr>
        <sz val="12"/>
        <rFont val="宋体"/>
        <charset val="134"/>
      </rPr>
      <t>万元。收支两抵，政府性基金预算收支平衡。</t>
    </r>
  </si>
  <si>
    <t>表七</t>
  </si>
  <si>
    <r>
      <rPr>
        <sz val="18"/>
        <rFont val="方正小标宋简体"/>
        <charset val="134"/>
      </rPr>
      <t>牟定县社保基金预算收入</t>
    </r>
    <r>
      <rPr>
        <sz val="18"/>
        <rFont val="Times New Roman"/>
        <charset val="134"/>
      </rPr>
      <t>2022</t>
    </r>
    <r>
      <rPr>
        <sz val="18"/>
        <rFont val="方正小标宋简体"/>
        <charset val="134"/>
      </rPr>
      <t>年执行情况和</t>
    </r>
    <r>
      <rPr>
        <sz val="18"/>
        <rFont val="Times New Roman"/>
        <charset val="134"/>
      </rPr>
      <t>2023</t>
    </r>
    <r>
      <rPr>
        <sz val="18"/>
        <rFont val="方正小标宋简体"/>
        <charset val="134"/>
      </rPr>
      <t>年预算情况表</t>
    </r>
  </si>
  <si>
    <r>
      <rPr>
        <b/>
        <sz val="14"/>
        <rFont val="宋体"/>
        <charset val="134"/>
      </rPr>
      <t>项目</t>
    </r>
  </si>
  <si>
    <r>
      <rPr>
        <b/>
        <sz val="11"/>
        <color rgb="FF000000"/>
        <rFont val="宋体"/>
        <charset val="0"/>
      </rPr>
      <t>上年</t>
    </r>
    <r>
      <rPr>
        <b/>
        <sz val="11"/>
        <color rgb="FF000000"/>
        <rFont val="Times New Roman"/>
        <charset val="0"/>
      </rPr>
      <t xml:space="preserve">             </t>
    </r>
    <r>
      <rPr>
        <b/>
        <sz val="11"/>
        <color rgb="FF000000"/>
        <rFont val="宋体"/>
        <charset val="0"/>
      </rPr>
      <t>预算数</t>
    </r>
  </si>
  <si>
    <r>
      <rPr>
        <b/>
        <sz val="11"/>
        <color rgb="FF000000"/>
        <rFont val="宋体"/>
        <charset val="0"/>
      </rPr>
      <t>上年</t>
    </r>
    <r>
      <rPr>
        <b/>
        <sz val="11"/>
        <color rgb="FF000000"/>
        <rFont val="Times New Roman"/>
        <charset val="0"/>
      </rPr>
      <t xml:space="preserve">                  </t>
    </r>
    <r>
      <rPr>
        <b/>
        <sz val="11"/>
        <color rgb="FF000000"/>
        <rFont val="宋体"/>
        <charset val="0"/>
      </rPr>
      <t>执行数</t>
    </r>
  </si>
  <si>
    <r>
      <rPr>
        <b/>
        <sz val="11"/>
        <color rgb="FF000000"/>
        <rFont val="宋体"/>
        <charset val="0"/>
      </rPr>
      <t>为上年</t>
    </r>
    <r>
      <rPr>
        <b/>
        <sz val="11"/>
        <color rgb="FF000000"/>
        <rFont val="Times New Roman"/>
        <charset val="0"/>
      </rPr>
      <t xml:space="preserve">            </t>
    </r>
    <r>
      <rPr>
        <b/>
        <sz val="11"/>
        <color rgb="FF000000"/>
        <rFont val="宋体"/>
        <charset val="0"/>
      </rPr>
      <t>预算数</t>
    </r>
    <r>
      <rPr>
        <b/>
        <sz val="11"/>
        <color rgb="FF000000"/>
        <rFont val="Times New Roman"/>
        <charset val="0"/>
      </rPr>
      <t>%</t>
    </r>
  </si>
  <si>
    <r>
      <rPr>
        <b/>
        <sz val="11"/>
        <color rgb="FF000000"/>
        <rFont val="宋体"/>
        <charset val="0"/>
      </rPr>
      <t>为上年</t>
    </r>
    <r>
      <rPr>
        <b/>
        <sz val="11"/>
        <color rgb="FF000000"/>
        <rFont val="Times New Roman"/>
        <charset val="0"/>
      </rPr>
      <t xml:space="preserve">                </t>
    </r>
    <r>
      <rPr>
        <b/>
        <sz val="11"/>
        <color rgb="FF000000"/>
        <rFont val="宋体"/>
        <charset val="0"/>
      </rPr>
      <t>执行数</t>
    </r>
    <r>
      <rPr>
        <b/>
        <sz val="11"/>
        <color rgb="FF000000"/>
        <rFont val="Times New Roman"/>
        <charset val="0"/>
      </rPr>
      <t>%</t>
    </r>
  </si>
  <si>
    <r>
      <rPr>
        <b/>
        <sz val="10"/>
        <color indexed="8"/>
        <rFont val="宋体"/>
        <charset val="134"/>
      </rPr>
      <t>一、企业职工基本养老保险基金收入</t>
    </r>
  </si>
  <si>
    <r>
      <rPr>
        <sz val="10"/>
        <color indexed="8"/>
        <rFont val="Times New Roman"/>
        <charset val="0"/>
      </rPr>
      <t xml:space="preserve">    </t>
    </r>
    <r>
      <rPr>
        <sz val="10"/>
        <color indexed="8"/>
        <rFont val="宋体"/>
        <charset val="134"/>
      </rPr>
      <t>其中：保险费收入</t>
    </r>
  </si>
  <si>
    <r>
      <rPr>
        <sz val="10"/>
        <color indexed="8"/>
        <rFont val="Times New Roman"/>
        <charset val="0"/>
      </rPr>
      <t xml:space="preserve">          </t>
    </r>
    <r>
      <rPr>
        <sz val="10"/>
        <color indexed="8"/>
        <rFont val="宋体"/>
        <charset val="134"/>
      </rPr>
      <t>利息收入</t>
    </r>
  </si>
  <si>
    <r>
      <rPr>
        <sz val="10"/>
        <color indexed="8"/>
        <rFont val="Times New Roman"/>
        <charset val="0"/>
      </rPr>
      <t xml:space="preserve">          </t>
    </r>
    <r>
      <rPr>
        <sz val="10"/>
        <color indexed="8"/>
        <rFont val="宋体"/>
        <charset val="134"/>
      </rPr>
      <t>财政补贴收入</t>
    </r>
  </si>
  <si>
    <r>
      <rPr>
        <b/>
        <sz val="10"/>
        <color indexed="8"/>
        <rFont val="宋体"/>
        <charset val="134"/>
      </rPr>
      <t>二、机关事业单位基本养老保险基金收入</t>
    </r>
  </si>
  <si>
    <r>
      <rPr>
        <b/>
        <sz val="10"/>
        <color indexed="8"/>
        <rFont val="宋体"/>
        <charset val="134"/>
      </rPr>
      <t>三、失业保险基金收入</t>
    </r>
  </si>
  <si>
    <r>
      <rPr>
        <b/>
        <sz val="10"/>
        <color indexed="8"/>
        <rFont val="宋体"/>
        <charset val="134"/>
      </rPr>
      <t>四、城镇职工基本医疗保险基金收入</t>
    </r>
  </si>
  <si>
    <r>
      <rPr>
        <b/>
        <sz val="10"/>
        <color indexed="8"/>
        <rFont val="宋体"/>
        <charset val="134"/>
      </rPr>
      <t>五、工伤保险基金收入</t>
    </r>
  </si>
  <si>
    <r>
      <rPr>
        <b/>
        <sz val="10"/>
        <color indexed="8"/>
        <rFont val="宋体"/>
        <charset val="134"/>
      </rPr>
      <t>六、生育保险基金收入</t>
    </r>
  </si>
  <si>
    <r>
      <rPr>
        <b/>
        <sz val="10"/>
        <color indexed="8"/>
        <rFont val="宋体"/>
        <charset val="134"/>
      </rPr>
      <t>七、城乡居民基本养老保险基金收入</t>
    </r>
  </si>
  <si>
    <r>
      <rPr>
        <b/>
        <sz val="10"/>
        <color indexed="8"/>
        <rFont val="宋体"/>
        <charset val="134"/>
      </rPr>
      <t>八、城乡居民基本医疗保险基金收入</t>
    </r>
  </si>
  <si>
    <r>
      <rPr>
        <b/>
        <sz val="10"/>
        <color indexed="8"/>
        <rFont val="宋体"/>
        <charset val="134"/>
      </rPr>
      <t>收入小计</t>
    </r>
  </si>
  <si>
    <r>
      <rPr>
        <sz val="10"/>
        <color indexed="8"/>
        <rFont val="Times New Roman"/>
        <charset val="0"/>
      </rPr>
      <t xml:space="preserve">  </t>
    </r>
    <r>
      <rPr>
        <sz val="10"/>
        <color indexed="8"/>
        <rFont val="宋体"/>
        <charset val="134"/>
      </rPr>
      <t>其中：保险费收入</t>
    </r>
  </si>
  <si>
    <r>
      <rPr>
        <sz val="10"/>
        <color indexed="8"/>
        <rFont val="Times New Roman"/>
        <charset val="0"/>
      </rPr>
      <t xml:space="preserve">        </t>
    </r>
    <r>
      <rPr>
        <sz val="10"/>
        <color indexed="8"/>
        <rFont val="宋体"/>
        <charset val="134"/>
      </rPr>
      <t>利息收入</t>
    </r>
  </si>
  <si>
    <r>
      <rPr>
        <sz val="10"/>
        <color indexed="8"/>
        <rFont val="Times New Roman"/>
        <charset val="0"/>
      </rPr>
      <t xml:space="preserve">        </t>
    </r>
    <r>
      <rPr>
        <sz val="10"/>
        <color indexed="8"/>
        <rFont val="宋体"/>
        <charset val="134"/>
      </rPr>
      <t>财政补贴收入</t>
    </r>
  </si>
  <si>
    <r>
      <rPr>
        <b/>
        <sz val="10"/>
        <color indexed="8"/>
        <rFont val="宋体"/>
        <charset val="134"/>
      </rPr>
      <t>上级补助收入</t>
    </r>
  </si>
  <si>
    <r>
      <rPr>
        <b/>
        <sz val="10"/>
        <color indexed="8"/>
        <rFont val="宋体"/>
        <charset val="134"/>
      </rPr>
      <t>下级上解收入</t>
    </r>
  </si>
  <si>
    <r>
      <rPr>
        <b/>
        <sz val="10"/>
        <color indexed="8"/>
        <rFont val="宋体"/>
        <charset val="134"/>
      </rPr>
      <t>收入合计</t>
    </r>
  </si>
  <si>
    <t>表八</t>
  </si>
  <si>
    <r>
      <rPr>
        <sz val="18"/>
        <rFont val="方正小标宋简体"/>
        <charset val="134"/>
      </rPr>
      <t>牟定县社保基金预算支出</t>
    </r>
    <r>
      <rPr>
        <sz val="18"/>
        <rFont val="Times New Roman"/>
        <charset val="134"/>
      </rPr>
      <t>2022</t>
    </r>
    <r>
      <rPr>
        <sz val="18"/>
        <rFont val="方正小标宋简体"/>
        <charset val="134"/>
      </rPr>
      <t>年执行情况和</t>
    </r>
    <r>
      <rPr>
        <sz val="18"/>
        <rFont val="Times New Roman"/>
        <charset val="134"/>
      </rPr>
      <t>2023</t>
    </r>
    <r>
      <rPr>
        <sz val="18"/>
        <rFont val="方正小标宋简体"/>
        <charset val="134"/>
      </rPr>
      <t>年预算情况表</t>
    </r>
  </si>
  <si>
    <r>
      <rPr>
        <b/>
        <sz val="10"/>
        <rFont val="宋体"/>
        <charset val="134"/>
      </rPr>
      <t>项目</t>
    </r>
  </si>
  <si>
    <r>
      <rPr>
        <b/>
        <sz val="10"/>
        <rFont val="宋体"/>
        <charset val="134"/>
      </rPr>
      <t>上年预算数</t>
    </r>
  </si>
  <si>
    <r>
      <rPr>
        <b/>
        <sz val="10"/>
        <rFont val="宋体"/>
        <charset val="134"/>
      </rPr>
      <t>上年执行数</t>
    </r>
  </si>
  <si>
    <r>
      <rPr>
        <b/>
        <sz val="10"/>
        <rFont val="宋体"/>
        <charset val="134"/>
      </rPr>
      <t>预算数</t>
    </r>
  </si>
  <si>
    <r>
      <rPr>
        <b/>
        <sz val="10"/>
        <rFont val="宋体"/>
        <charset val="134"/>
      </rPr>
      <t>金额</t>
    </r>
  </si>
  <si>
    <r>
      <rPr>
        <b/>
        <sz val="10"/>
        <rFont val="宋体"/>
        <charset val="0"/>
      </rPr>
      <t>为上年</t>
    </r>
    <r>
      <rPr>
        <b/>
        <sz val="10"/>
        <rFont val="Times New Roman"/>
        <charset val="0"/>
      </rPr>
      <t xml:space="preserve">                  </t>
    </r>
    <r>
      <rPr>
        <b/>
        <sz val="10"/>
        <rFont val="宋体"/>
        <charset val="0"/>
      </rPr>
      <t>预算数的</t>
    </r>
    <r>
      <rPr>
        <b/>
        <sz val="10"/>
        <rFont val="Times New Roman"/>
        <charset val="0"/>
      </rPr>
      <t>%</t>
    </r>
  </si>
  <si>
    <r>
      <rPr>
        <b/>
        <sz val="10"/>
        <rFont val="宋体"/>
        <charset val="0"/>
      </rPr>
      <t>为上年</t>
    </r>
    <r>
      <rPr>
        <b/>
        <sz val="10"/>
        <rFont val="Times New Roman"/>
        <charset val="0"/>
      </rPr>
      <t xml:space="preserve">                       </t>
    </r>
    <r>
      <rPr>
        <b/>
        <sz val="10"/>
        <rFont val="宋体"/>
        <charset val="0"/>
      </rPr>
      <t>执行数的</t>
    </r>
    <r>
      <rPr>
        <b/>
        <sz val="10"/>
        <rFont val="Times New Roman"/>
        <charset val="0"/>
      </rPr>
      <t>%</t>
    </r>
  </si>
  <si>
    <r>
      <rPr>
        <b/>
        <sz val="10"/>
        <color indexed="8"/>
        <rFont val="宋体"/>
        <charset val="134"/>
      </rPr>
      <t>一、企业职工基本养老保险基金支出</t>
    </r>
  </si>
  <si>
    <r>
      <rPr>
        <sz val="10"/>
        <color indexed="8"/>
        <rFont val="Times New Roman"/>
        <charset val="0"/>
      </rPr>
      <t xml:space="preserve">    </t>
    </r>
    <r>
      <rPr>
        <sz val="10"/>
        <color indexed="8"/>
        <rFont val="宋体"/>
        <charset val="134"/>
      </rPr>
      <t>其中：待遇支出</t>
    </r>
  </si>
  <si>
    <r>
      <rPr>
        <b/>
        <sz val="10"/>
        <color indexed="8"/>
        <rFont val="宋体"/>
        <charset val="134"/>
      </rPr>
      <t>二、机关事业单位基本养老保险基金支出</t>
    </r>
  </si>
  <si>
    <r>
      <rPr>
        <b/>
        <sz val="10"/>
        <color indexed="8"/>
        <rFont val="宋体"/>
        <charset val="134"/>
      </rPr>
      <t>三、失业保险基金支出</t>
    </r>
  </si>
  <si>
    <r>
      <rPr>
        <b/>
        <sz val="10"/>
        <color indexed="8"/>
        <rFont val="宋体"/>
        <charset val="134"/>
      </rPr>
      <t>四、城镇职工基本医疗保险基金支出</t>
    </r>
  </si>
  <si>
    <r>
      <rPr>
        <b/>
        <sz val="10"/>
        <color indexed="8"/>
        <rFont val="宋体"/>
        <charset val="134"/>
      </rPr>
      <t>五、工伤保险基金支出</t>
    </r>
  </si>
  <si>
    <r>
      <rPr>
        <b/>
        <sz val="10"/>
        <color indexed="8"/>
        <rFont val="宋体"/>
        <charset val="134"/>
      </rPr>
      <t>六、生育保险基金支出</t>
    </r>
  </si>
  <si>
    <r>
      <rPr>
        <b/>
        <sz val="10"/>
        <color indexed="8"/>
        <rFont val="宋体"/>
        <charset val="134"/>
      </rPr>
      <t>七、城乡居民基本养老保险基金支出</t>
    </r>
  </si>
  <si>
    <r>
      <rPr>
        <b/>
        <sz val="10"/>
        <color indexed="8"/>
        <rFont val="宋体"/>
        <charset val="134"/>
      </rPr>
      <t>八、城乡居民基本医疗保险基金支出</t>
    </r>
  </si>
  <si>
    <r>
      <rPr>
        <b/>
        <sz val="10"/>
        <color indexed="8"/>
        <rFont val="宋体"/>
        <charset val="134"/>
      </rPr>
      <t>支出小计</t>
    </r>
  </si>
  <si>
    <r>
      <rPr>
        <sz val="10"/>
        <color indexed="8"/>
        <rFont val="Times New Roman"/>
        <charset val="0"/>
      </rPr>
      <t xml:space="preserve">    </t>
    </r>
    <r>
      <rPr>
        <sz val="10"/>
        <color indexed="8"/>
        <rFont val="宋体"/>
        <charset val="134"/>
      </rPr>
      <t>其中：社会保险待遇支出</t>
    </r>
  </si>
  <si>
    <r>
      <rPr>
        <b/>
        <sz val="10"/>
        <color indexed="8"/>
        <rFont val="宋体"/>
        <charset val="134"/>
      </rPr>
      <t>补助下级支出</t>
    </r>
  </si>
  <si>
    <r>
      <rPr>
        <b/>
        <sz val="10"/>
        <color indexed="8"/>
        <rFont val="宋体"/>
        <charset val="134"/>
      </rPr>
      <t>上解上级支出</t>
    </r>
  </si>
  <si>
    <r>
      <rPr>
        <b/>
        <sz val="10"/>
        <color indexed="8"/>
        <rFont val="宋体"/>
        <charset val="134"/>
      </rPr>
      <t>支出合计</t>
    </r>
  </si>
  <si>
    <t>表九</t>
  </si>
  <si>
    <r>
      <rPr>
        <sz val="20"/>
        <rFont val="方正小标宋简体"/>
        <charset val="134"/>
      </rPr>
      <t>牟定县</t>
    </r>
    <r>
      <rPr>
        <sz val="20"/>
        <rFont val="Times New Roman"/>
        <charset val="134"/>
      </rPr>
      <t>2023</t>
    </r>
    <r>
      <rPr>
        <sz val="20"/>
        <rFont val="方正小标宋简体"/>
        <charset val="134"/>
      </rPr>
      <t>年社会保险基金结余预算表</t>
    </r>
  </si>
  <si>
    <r>
      <rPr>
        <b/>
        <sz val="10"/>
        <rFont val="宋体"/>
        <charset val="0"/>
      </rPr>
      <t>为上年</t>
    </r>
    <r>
      <rPr>
        <b/>
        <sz val="10"/>
        <rFont val="Times New Roman"/>
        <charset val="0"/>
      </rPr>
      <t xml:space="preserve">              </t>
    </r>
    <r>
      <rPr>
        <b/>
        <sz val="10"/>
        <rFont val="宋体"/>
        <charset val="0"/>
      </rPr>
      <t>预算数的</t>
    </r>
    <r>
      <rPr>
        <b/>
        <sz val="10"/>
        <rFont val="Times New Roman"/>
        <charset val="0"/>
      </rPr>
      <t>%</t>
    </r>
  </si>
  <si>
    <r>
      <rPr>
        <b/>
        <sz val="10"/>
        <rFont val="宋体"/>
        <charset val="0"/>
      </rPr>
      <t>为上年</t>
    </r>
    <r>
      <rPr>
        <b/>
        <sz val="10"/>
        <rFont val="Times New Roman"/>
        <charset val="0"/>
      </rPr>
      <t xml:space="preserve">                </t>
    </r>
    <r>
      <rPr>
        <b/>
        <sz val="10"/>
        <rFont val="宋体"/>
        <charset val="0"/>
      </rPr>
      <t>执行数的</t>
    </r>
    <r>
      <rPr>
        <b/>
        <sz val="10"/>
        <rFont val="Times New Roman"/>
        <charset val="0"/>
      </rPr>
      <t>%</t>
    </r>
  </si>
  <si>
    <r>
      <rPr>
        <b/>
        <sz val="10"/>
        <color indexed="8"/>
        <rFont val="宋体"/>
        <charset val="134"/>
      </rPr>
      <t>一、企业职工基本养老保险基金本年收支结余</t>
    </r>
  </si>
  <si>
    <r>
      <rPr>
        <sz val="10"/>
        <color indexed="8"/>
        <rFont val="宋体"/>
        <charset val="134"/>
      </rPr>
      <t>二、机关事业单位基本养老保险基金本年收支结余</t>
    </r>
  </si>
  <si>
    <r>
      <rPr>
        <sz val="10"/>
        <color indexed="8"/>
        <rFont val="宋体"/>
        <charset val="134"/>
      </rPr>
      <t>三、失业保险基金本年收支结余</t>
    </r>
  </si>
  <si>
    <r>
      <rPr>
        <sz val="10"/>
        <color indexed="8"/>
        <rFont val="宋体"/>
        <charset val="134"/>
      </rPr>
      <t>四、城镇职工基本医疗保险基金本年收支结余</t>
    </r>
  </si>
  <si>
    <r>
      <rPr>
        <sz val="10"/>
        <color indexed="8"/>
        <rFont val="宋体"/>
        <charset val="134"/>
      </rPr>
      <t>五、工伤保险基金本年收支结余</t>
    </r>
  </si>
  <si>
    <r>
      <rPr>
        <sz val="10"/>
        <color indexed="8"/>
        <rFont val="宋体"/>
        <charset val="134"/>
      </rPr>
      <t>六、生育保险基金本年收支结余（或缺口）</t>
    </r>
  </si>
  <si>
    <r>
      <rPr>
        <sz val="10"/>
        <color indexed="8"/>
        <rFont val="宋体"/>
        <charset val="134"/>
      </rPr>
      <t>七、城乡居民基本养老保险基金本年收支结余</t>
    </r>
  </si>
  <si>
    <r>
      <rPr>
        <sz val="10"/>
        <color indexed="8"/>
        <rFont val="宋体"/>
        <charset val="134"/>
      </rPr>
      <t>八、城乡居民基本医疗保险基金本年收支结余</t>
    </r>
  </si>
  <si>
    <r>
      <rPr>
        <b/>
        <sz val="10"/>
        <color indexed="8"/>
        <rFont val="Times New Roman"/>
        <charset val="0"/>
      </rPr>
      <t xml:space="preserve">        </t>
    </r>
    <r>
      <rPr>
        <b/>
        <sz val="10"/>
        <color indexed="8"/>
        <rFont val="宋体"/>
        <charset val="134"/>
      </rPr>
      <t>本年收支结余</t>
    </r>
  </si>
  <si>
    <r>
      <rPr>
        <b/>
        <sz val="10"/>
        <color indexed="8"/>
        <rFont val="Times New Roman"/>
        <charset val="0"/>
      </rPr>
      <t xml:space="preserve">        </t>
    </r>
    <r>
      <rPr>
        <b/>
        <sz val="10"/>
        <color indexed="8"/>
        <rFont val="宋体"/>
        <charset val="134"/>
      </rPr>
      <t>年末滚存结余</t>
    </r>
  </si>
  <si>
    <r>
      <rPr>
        <sz val="22"/>
        <rFont val="方正小标宋简体"/>
        <charset val="134"/>
      </rPr>
      <t>社会保险基金预算说明</t>
    </r>
  </si>
  <si>
    <r>
      <rPr>
        <b/>
        <sz val="12"/>
        <rFont val="宋体"/>
        <charset val="134"/>
      </rPr>
      <t xml:space="preserve">    一、</t>
    </r>
    <r>
      <rPr>
        <b/>
        <sz val="12"/>
        <rFont val="Times New Roman"/>
        <charset val="134"/>
      </rPr>
      <t>2022</t>
    </r>
    <r>
      <rPr>
        <b/>
        <sz val="12"/>
        <rFont val="宋体"/>
        <charset val="134"/>
      </rPr>
      <t>年社会保险基金预算执行情况</t>
    </r>
    <r>
      <rPr>
        <b/>
        <sz val="12"/>
        <rFont val="Times New Roman"/>
        <charset val="134"/>
      </rPr>
      <t xml:space="preserve">
     </t>
    </r>
    <r>
      <rPr>
        <sz val="12"/>
        <rFont val="宋体"/>
        <charset val="134"/>
      </rPr>
      <t>（一）</t>
    </r>
    <r>
      <rPr>
        <sz val="12"/>
        <rFont val="Times New Roman"/>
        <charset val="134"/>
      </rPr>
      <t>2022</t>
    </r>
    <r>
      <rPr>
        <sz val="12"/>
        <rFont val="宋体"/>
        <charset val="134"/>
      </rPr>
      <t>年，全县累计完成社会保险基金预算收入</t>
    </r>
    <r>
      <rPr>
        <sz val="12"/>
        <rFont val="Times New Roman"/>
        <charset val="134"/>
      </rPr>
      <t>29,788</t>
    </r>
    <r>
      <rPr>
        <sz val="12"/>
        <rFont val="宋体"/>
        <charset val="134"/>
      </rPr>
      <t>万元，完成年初预算数</t>
    </r>
    <r>
      <rPr>
        <sz val="12"/>
        <rFont val="Times New Roman"/>
        <charset val="134"/>
      </rPr>
      <t>28,836</t>
    </r>
    <r>
      <rPr>
        <sz val="12"/>
        <rFont val="宋体"/>
        <charset val="134"/>
      </rPr>
      <t>万元的</t>
    </r>
    <r>
      <rPr>
        <sz val="12"/>
        <rFont val="Times New Roman"/>
        <charset val="134"/>
      </rPr>
      <t>103.30%</t>
    </r>
    <r>
      <rPr>
        <sz val="12"/>
        <rFont val="宋体"/>
        <charset val="134"/>
      </rPr>
      <t>，比上年</t>
    </r>
    <r>
      <rPr>
        <sz val="12"/>
        <rFont val="Times New Roman"/>
        <charset val="134"/>
      </rPr>
      <t>28,605</t>
    </r>
    <r>
      <rPr>
        <sz val="12"/>
        <rFont val="宋体"/>
        <charset val="134"/>
      </rPr>
      <t>万元增收</t>
    </r>
    <r>
      <rPr>
        <sz val="12"/>
        <rFont val="Times New Roman"/>
        <charset val="134"/>
      </rPr>
      <t>1,183</t>
    </r>
    <r>
      <rPr>
        <sz val="12"/>
        <rFont val="宋体"/>
        <charset val="134"/>
      </rPr>
      <t>万元，增长</t>
    </r>
    <r>
      <rPr>
        <sz val="12"/>
        <rFont val="Times New Roman"/>
        <charset val="134"/>
      </rPr>
      <t>4.13%</t>
    </r>
    <r>
      <rPr>
        <sz val="12"/>
        <rFont val="宋体"/>
        <charset val="134"/>
      </rPr>
      <t>。全县累计完成社会保险基金预算支出</t>
    </r>
    <r>
      <rPr>
        <sz val="12"/>
        <rFont val="Times New Roman"/>
        <charset val="134"/>
      </rPr>
      <t>25,235</t>
    </r>
    <r>
      <rPr>
        <sz val="12"/>
        <rFont val="宋体"/>
        <charset val="134"/>
      </rPr>
      <t>万元，完成预算调整数</t>
    </r>
    <r>
      <rPr>
        <sz val="12"/>
        <rFont val="Times New Roman"/>
        <charset val="134"/>
      </rPr>
      <t>25,067</t>
    </r>
    <r>
      <rPr>
        <sz val="12"/>
        <rFont val="宋体"/>
        <charset val="134"/>
      </rPr>
      <t>万元的100</t>
    </r>
    <r>
      <rPr>
        <sz val="12"/>
        <rFont val="Times New Roman"/>
        <charset val="134"/>
      </rPr>
      <t>.67%</t>
    </r>
    <r>
      <rPr>
        <sz val="12"/>
        <rFont val="宋体"/>
        <charset val="134"/>
      </rPr>
      <t>，比上年</t>
    </r>
    <r>
      <rPr>
        <sz val="12"/>
        <rFont val="Times New Roman"/>
        <charset val="134"/>
      </rPr>
      <t>23,548</t>
    </r>
    <r>
      <rPr>
        <sz val="12"/>
        <rFont val="宋体"/>
        <charset val="134"/>
      </rPr>
      <t>万元增支</t>
    </r>
    <r>
      <rPr>
        <sz val="12"/>
        <rFont val="Times New Roman"/>
        <charset val="134"/>
      </rPr>
      <t>1,687</t>
    </r>
    <r>
      <rPr>
        <sz val="12"/>
        <rFont val="宋体"/>
        <charset val="134"/>
      </rPr>
      <t>万元，增长</t>
    </r>
    <r>
      <rPr>
        <sz val="12"/>
        <rFont val="Times New Roman"/>
        <charset val="134"/>
      </rPr>
      <t>7.16%</t>
    </r>
    <r>
      <rPr>
        <sz val="12"/>
        <rFont val="宋体"/>
        <charset val="134"/>
      </rPr>
      <t>。</t>
    </r>
    <r>
      <rPr>
        <sz val="12"/>
        <rFont val="Times New Roman"/>
        <charset val="134"/>
      </rPr>
      <t xml:space="preserve">
     </t>
    </r>
    <r>
      <rPr>
        <sz val="12"/>
        <rFont val="宋体"/>
        <charset val="134"/>
      </rPr>
      <t>（二）全县社会保险基金预算平衡情况：社会保险基金预算收入</t>
    </r>
    <r>
      <rPr>
        <sz val="12"/>
        <rFont val="Times New Roman"/>
        <charset val="134"/>
      </rPr>
      <t>29,788</t>
    </r>
    <r>
      <rPr>
        <sz val="12"/>
        <rFont val="宋体"/>
        <charset val="134"/>
      </rPr>
      <t>万元，上级补助收入</t>
    </r>
    <r>
      <rPr>
        <sz val="12"/>
        <rFont val="Times New Roman"/>
        <charset val="134"/>
      </rPr>
      <t>7,806</t>
    </r>
    <r>
      <rPr>
        <sz val="12"/>
        <rFont val="宋体"/>
        <charset val="134"/>
      </rPr>
      <t>万元，上年结余收入</t>
    </r>
    <r>
      <rPr>
        <sz val="12"/>
        <rFont val="Times New Roman"/>
        <charset val="134"/>
      </rPr>
      <t>32,595</t>
    </r>
    <r>
      <rPr>
        <sz val="12"/>
        <rFont val="宋体"/>
        <charset val="134"/>
      </rPr>
      <t>万元，收入总计</t>
    </r>
    <r>
      <rPr>
        <sz val="12"/>
        <rFont val="Times New Roman"/>
        <charset val="134"/>
      </rPr>
      <t>70,189</t>
    </r>
    <r>
      <rPr>
        <sz val="12"/>
        <rFont val="宋体"/>
        <charset val="134"/>
      </rPr>
      <t>万元。社会保险基金预算支出</t>
    </r>
    <r>
      <rPr>
        <sz val="12"/>
        <rFont val="Times New Roman"/>
        <charset val="134"/>
      </rPr>
      <t>25,235</t>
    </r>
    <r>
      <rPr>
        <sz val="12"/>
        <rFont val="宋体"/>
        <charset val="134"/>
      </rPr>
      <t>万元，上解支出</t>
    </r>
    <r>
      <rPr>
        <sz val="12"/>
        <rFont val="Times New Roman"/>
        <charset val="134"/>
      </rPr>
      <t>9,251</t>
    </r>
    <r>
      <rPr>
        <sz val="12"/>
        <rFont val="宋体"/>
        <charset val="134"/>
      </rPr>
      <t>万元，支出总计</t>
    </r>
    <r>
      <rPr>
        <sz val="12"/>
        <rFont val="Times New Roman"/>
        <charset val="134"/>
      </rPr>
      <t>34,486</t>
    </r>
    <r>
      <rPr>
        <sz val="12"/>
        <rFont val="宋体"/>
        <charset val="134"/>
      </rPr>
      <t>万元，收支相抵，本年结余</t>
    </r>
    <r>
      <rPr>
        <sz val="12"/>
        <rFont val="Times New Roman"/>
        <charset val="134"/>
      </rPr>
      <t>3,108</t>
    </r>
    <r>
      <rPr>
        <sz val="12"/>
        <rFont val="宋体"/>
        <charset val="134"/>
      </rPr>
      <t>万元，社会保险基金预算收支结余</t>
    </r>
    <r>
      <rPr>
        <sz val="12"/>
        <rFont val="Times New Roman"/>
        <charset val="134"/>
      </rPr>
      <t>35,703</t>
    </r>
    <r>
      <rPr>
        <sz val="12"/>
        <rFont val="宋体"/>
        <charset val="134"/>
      </rPr>
      <t>万元。</t>
    </r>
    <r>
      <rPr>
        <sz val="12"/>
        <rFont val="Times New Roman"/>
        <charset val="134"/>
      </rPr>
      <t xml:space="preserve">
       </t>
    </r>
    <r>
      <rPr>
        <b/>
        <sz val="12"/>
        <rFont val="宋体"/>
        <charset val="134"/>
      </rPr>
      <t>二、</t>
    </r>
    <r>
      <rPr>
        <b/>
        <sz val="12"/>
        <rFont val="Times New Roman"/>
        <charset val="134"/>
      </rPr>
      <t>2023</t>
    </r>
    <r>
      <rPr>
        <b/>
        <sz val="12"/>
        <rFont val="宋体"/>
        <charset val="134"/>
      </rPr>
      <t>年社会保险基金预算</t>
    </r>
    <r>
      <rPr>
        <b/>
        <sz val="12"/>
        <rFont val="Times New Roman"/>
        <charset val="134"/>
      </rPr>
      <t xml:space="preserve">
       </t>
    </r>
    <r>
      <rPr>
        <sz val="12"/>
        <rFont val="Times New Roman"/>
        <charset val="134"/>
      </rPr>
      <t>(</t>
    </r>
    <r>
      <rPr>
        <sz val="12"/>
        <rFont val="宋体"/>
        <charset val="134"/>
      </rPr>
      <t>一</t>
    </r>
    <r>
      <rPr>
        <sz val="12"/>
        <rFont val="Times New Roman"/>
        <charset val="134"/>
      </rPr>
      <t>)2023</t>
    </r>
    <r>
      <rPr>
        <sz val="12"/>
        <rFont val="宋体"/>
        <charset val="134"/>
      </rPr>
      <t>年，全县社会保险基金预算收入安排32</t>
    </r>
    <r>
      <rPr>
        <sz val="12"/>
        <rFont val="Times New Roman"/>
        <charset val="134"/>
      </rPr>
      <t>,770</t>
    </r>
    <r>
      <rPr>
        <sz val="12"/>
        <rFont val="宋体"/>
        <charset val="134"/>
      </rPr>
      <t>万元，比</t>
    </r>
    <r>
      <rPr>
        <sz val="12"/>
        <rFont val="Times New Roman"/>
        <charset val="134"/>
      </rPr>
      <t>2022</t>
    </r>
    <r>
      <rPr>
        <sz val="12"/>
        <rFont val="宋体"/>
        <charset val="134"/>
      </rPr>
      <t>年完成数29,788万元增加2,982万元，增长10.01</t>
    </r>
    <r>
      <rPr>
        <sz val="12"/>
        <rFont val="Times New Roman"/>
        <charset val="134"/>
      </rPr>
      <t>%</t>
    </r>
    <r>
      <rPr>
        <sz val="12"/>
        <rFont val="宋体"/>
        <charset val="134"/>
      </rPr>
      <t>。全县社会保险基金预算支出安排</t>
    </r>
    <r>
      <rPr>
        <sz val="12"/>
        <rFont val="Times New Roman"/>
        <charset val="134"/>
      </rPr>
      <t>27,648</t>
    </r>
    <r>
      <rPr>
        <sz val="12"/>
        <rFont val="宋体"/>
        <charset val="134"/>
      </rPr>
      <t>万元，比</t>
    </r>
    <r>
      <rPr>
        <sz val="12"/>
        <rFont val="Times New Roman"/>
        <charset val="134"/>
      </rPr>
      <t>2022</t>
    </r>
    <r>
      <rPr>
        <sz val="12"/>
        <rFont val="宋体"/>
        <charset val="134"/>
      </rPr>
      <t>年完成数25,235万元增加2</t>
    </r>
    <r>
      <rPr>
        <sz val="12"/>
        <rFont val="Times New Roman"/>
        <charset val="134"/>
      </rPr>
      <t>,413</t>
    </r>
    <r>
      <rPr>
        <sz val="12"/>
        <rFont val="宋体"/>
        <charset val="134"/>
      </rPr>
      <t>万元，增长9</t>
    </r>
    <r>
      <rPr>
        <sz val="12"/>
        <rFont val="Times New Roman"/>
        <charset val="134"/>
      </rPr>
      <t>.56%</t>
    </r>
    <r>
      <rPr>
        <sz val="12"/>
        <rFont val="宋体"/>
        <charset val="134"/>
      </rPr>
      <t>。</t>
    </r>
    <r>
      <rPr>
        <sz val="12"/>
        <rFont val="Times New Roman"/>
        <charset val="134"/>
      </rPr>
      <t xml:space="preserve">
     </t>
    </r>
    <r>
      <rPr>
        <sz val="12"/>
        <rFont val="宋体"/>
        <charset val="134"/>
      </rPr>
      <t>（二）社会保险基金预算平衡情况：社会保险基金预算收入32,770万元，上级补助收入8</t>
    </r>
    <r>
      <rPr>
        <sz val="12"/>
        <rFont val="Times New Roman"/>
        <charset val="134"/>
      </rPr>
      <t>,238</t>
    </r>
    <r>
      <rPr>
        <sz val="12"/>
        <rFont val="宋体"/>
        <charset val="134"/>
      </rPr>
      <t>万元，上年结余收入35,703万元，收入总计76,711万元；社会保险基金预算支出27,648万元，上解支出9</t>
    </r>
    <r>
      <rPr>
        <sz val="12"/>
        <rFont val="Times New Roman"/>
        <charset val="134"/>
      </rPr>
      <t>,464</t>
    </r>
    <r>
      <rPr>
        <sz val="12"/>
        <rFont val="宋体"/>
        <charset val="134"/>
      </rPr>
      <t>万元，支出总计</t>
    </r>
    <r>
      <rPr>
        <sz val="12"/>
        <rFont val="Times New Roman"/>
        <charset val="134"/>
      </rPr>
      <t>37,112</t>
    </r>
    <r>
      <rPr>
        <sz val="12"/>
        <rFont val="宋体"/>
        <charset val="134"/>
      </rPr>
      <t>万元。收支相抵，年终滚存结余</t>
    </r>
    <r>
      <rPr>
        <sz val="12"/>
        <rFont val="Times New Roman"/>
        <charset val="134"/>
      </rPr>
      <t>39,599</t>
    </r>
    <r>
      <rPr>
        <sz val="12"/>
        <rFont val="宋体"/>
        <charset val="134"/>
      </rPr>
      <t>万元。</t>
    </r>
  </si>
  <si>
    <t>表十</t>
  </si>
  <si>
    <r>
      <rPr>
        <sz val="20"/>
        <rFont val="方正小标宋简体"/>
        <charset val="134"/>
      </rPr>
      <t>牟定县国有资本经营预算收入2022年执行情况和                          2</t>
    </r>
    <r>
      <rPr>
        <sz val="20"/>
        <rFont val="Times New Roman"/>
        <charset val="134"/>
      </rPr>
      <t>023</t>
    </r>
    <r>
      <rPr>
        <sz val="20"/>
        <rFont val="方正小标宋简体"/>
        <charset val="134"/>
      </rPr>
      <t xml:space="preserve">年预算情况表
</t>
    </r>
  </si>
  <si>
    <t>金额单位：万元（取整）</t>
  </si>
  <si>
    <r>
      <rPr>
        <b/>
        <sz val="10"/>
        <rFont val="宋体"/>
        <charset val="134"/>
      </rPr>
      <t>科目编码</t>
    </r>
  </si>
  <si>
    <r>
      <rPr>
        <b/>
        <sz val="10"/>
        <rFont val="宋体"/>
        <charset val="134"/>
      </rPr>
      <t>科目名称</t>
    </r>
  </si>
  <si>
    <r>
      <rPr>
        <b/>
        <sz val="10"/>
        <rFont val="Times New Roman"/>
        <charset val="0"/>
      </rPr>
      <t>2023</t>
    </r>
    <r>
      <rPr>
        <b/>
        <sz val="10"/>
        <rFont val="宋体"/>
        <charset val="0"/>
      </rPr>
      <t>年</t>
    </r>
    <r>
      <rPr>
        <b/>
        <sz val="10"/>
        <rFont val="Times New Roman"/>
        <charset val="0"/>
      </rPr>
      <t xml:space="preserve">                    </t>
    </r>
    <r>
      <rPr>
        <b/>
        <sz val="10"/>
        <rFont val="宋体"/>
        <charset val="0"/>
      </rPr>
      <t>预算数</t>
    </r>
  </si>
  <si>
    <r>
      <rPr>
        <b/>
        <sz val="10"/>
        <rFont val="Times New Roman"/>
        <charset val="0"/>
      </rPr>
      <t>2022</t>
    </r>
    <r>
      <rPr>
        <b/>
        <sz val="10"/>
        <rFont val="宋体"/>
        <charset val="0"/>
      </rPr>
      <t>年</t>
    </r>
    <r>
      <rPr>
        <b/>
        <sz val="10"/>
        <rFont val="Times New Roman"/>
        <charset val="0"/>
      </rPr>
      <t xml:space="preserve">         </t>
    </r>
    <r>
      <rPr>
        <b/>
        <sz val="10"/>
        <rFont val="宋体"/>
        <charset val="0"/>
      </rPr>
      <t>执行数</t>
    </r>
  </si>
  <si>
    <r>
      <rPr>
        <b/>
        <sz val="10"/>
        <rFont val="宋体"/>
        <charset val="134"/>
      </rPr>
      <t>预算数比执行数增减额</t>
    </r>
  </si>
  <si>
    <r>
      <rPr>
        <b/>
        <sz val="10"/>
        <rFont val="宋体"/>
        <charset val="134"/>
      </rPr>
      <t>增减</t>
    </r>
    <r>
      <rPr>
        <b/>
        <sz val="10"/>
        <rFont val="Times New Roman"/>
        <charset val="134"/>
      </rPr>
      <t xml:space="preserve">            </t>
    </r>
    <r>
      <rPr>
        <b/>
        <sz val="10"/>
        <rFont val="宋体"/>
        <charset val="134"/>
      </rPr>
      <t>幅度</t>
    </r>
    <r>
      <rPr>
        <b/>
        <sz val="10"/>
        <rFont val="Times New Roman"/>
        <charset val="134"/>
      </rPr>
      <t>%</t>
    </r>
  </si>
  <si>
    <r>
      <rPr>
        <b/>
        <sz val="10"/>
        <rFont val="宋体"/>
        <charset val="134"/>
      </rPr>
      <t>增减</t>
    </r>
    <r>
      <rPr>
        <b/>
        <sz val="10"/>
        <rFont val="Times New Roman"/>
        <charset val="134"/>
      </rPr>
      <t xml:space="preserve">                    </t>
    </r>
    <r>
      <rPr>
        <b/>
        <sz val="10"/>
        <rFont val="宋体"/>
        <charset val="134"/>
      </rPr>
      <t>原因</t>
    </r>
  </si>
  <si>
    <r>
      <rPr>
        <sz val="10"/>
        <rFont val="宋体"/>
        <charset val="134"/>
      </rPr>
      <t>栏次</t>
    </r>
  </si>
  <si>
    <t>3=1-2</t>
  </si>
  <si>
    <t>4=3/2*100%</t>
  </si>
  <si>
    <r>
      <rPr>
        <b/>
        <sz val="10"/>
        <rFont val="宋体"/>
        <charset val="134"/>
      </rPr>
      <t>一、利润收入</t>
    </r>
  </si>
  <si>
    <r>
      <rPr>
        <sz val="10"/>
        <rFont val="Times New Roman"/>
        <charset val="0"/>
      </rPr>
      <t xml:space="preserve">      </t>
    </r>
    <r>
      <rPr>
        <sz val="10"/>
        <rFont val="宋体"/>
        <charset val="134"/>
      </rPr>
      <t>烟草企业利润收入</t>
    </r>
  </si>
  <si>
    <r>
      <rPr>
        <sz val="10"/>
        <rFont val="Times New Roman"/>
        <charset val="0"/>
      </rPr>
      <t xml:space="preserve">      </t>
    </r>
    <r>
      <rPr>
        <sz val="10"/>
        <rFont val="宋体"/>
        <charset val="134"/>
      </rPr>
      <t>石油石化企业利润收入</t>
    </r>
  </si>
  <si>
    <r>
      <rPr>
        <sz val="10"/>
        <rFont val="Times New Roman"/>
        <charset val="0"/>
      </rPr>
      <t xml:space="preserve">      </t>
    </r>
    <r>
      <rPr>
        <sz val="10"/>
        <rFont val="宋体"/>
        <charset val="134"/>
      </rPr>
      <t>电力企业利润收入</t>
    </r>
  </si>
  <si>
    <r>
      <rPr>
        <sz val="10"/>
        <rFont val="Times New Roman"/>
        <charset val="0"/>
      </rPr>
      <t xml:space="preserve">      </t>
    </r>
    <r>
      <rPr>
        <sz val="10"/>
        <rFont val="宋体"/>
        <charset val="134"/>
      </rPr>
      <t>电信企业利润收入</t>
    </r>
  </si>
  <si>
    <r>
      <rPr>
        <sz val="10"/>
        <rFont val="Times New Roman"/>
        <charset val="0"/>
      </rPr>
      <t xml:space="preserve">      </t>
    </r>
    <r>
      <rPr>
        <sz val="10"/>
        <rFont val="宋体"/>
        <charset val="134"/>
      </rPr>
      <t>煤炭企业利润收入</t>
    </r>
  </si>
  <si>
    <r>
      <rPr>
        <sz val="10"/>
        <rFont val="Times New Roman"/>
        <charset val="0"/>
      </rPr>
      <t xml:space="preserve">      </t>
    </r>
    <r>
      <rPr>
        <sz val="10"/>
        <rFont val="宋体"/>
        <charset val="134"/>
      </rPr>
      <t>有色冶金采掘企业利润收入</t>
    </r>
  </si>
  <si>
    <r>
      <rPr>
        <sz val="10"/>
        <rFont val="Times New Roman"/>
        <charset val="0"/>
      </rPr>
      <t xml:space="preserve">      </t>
    </r>
    <r>
      <rPr>
        <sz val="10"/>
        <rFont val="宋体"/>
        <charset val="134"/>
      </rPr>
      <t>钢铁企业利润收入</t>
    </r>
  </si>
  <si>
    <r>
      <rPr>
        <sz val="10"/>
        <rFont val="Times New Roman"/>
        <charset val="0"/>
      </rPr>
      <t xml:space="preserve">      </t>
    </r>
    <r>
      <rPr>
        <sz val="10"/>
        <rFont val="宋体"/>
        <charset val="134"/>
      </rPr>
      <t>化工企业利润收入</t>
    </r>
  </si>
  <si>
    <r>
      <rPr>
        <sz val="10"/>
        <rFont val="Times New Roman"/>
        <charset val="0"/>
      </rPr>
      <t xml:space="preserve">      </t>
    </r>
    <r>
      <rPr>
        <sz val="10"/>
        <rFont val="宋体"/>
        <charset val="134"/>
      </rPr>
      <t>运输企业利润收入</t>
    </r>
  </si>
  <si>
    <r>
      <rPr>
        <sz val="10"/>
        <rFont val="Times New Roman"/>
        <charset val="0"/>
      </rPr>
      <t xml:space="preserve">      </t>
    </r>
    <r>
      <rPr>
        <sz val="10"/>
        <rFont val="宋体"/>
        <charset val="134"/>
      </rPr>
      <t>电子企业利润收入</t>
    </r>
  </si>
  <si>
    <r>
      <rPr>
        <sz val="10"/>
        <rFont val="Times New Roman"/>
        <charset val="0"/>
      </rPr>
      <t xml:space="preserve">      </t>
    </r>
    <r>
      <rPr>
        <sz val="10"/>
        <rFont val="宋体"/>
        <charset val="134"/>
      </rPr>
      <t>机械企业利润收入</t>
    </r>
  </si>
  <si>
    <r>
      <rPr>
        <sz val="10"/>
        <rFont val="Times New Roman"/>
        <charset val="0"/>
      </rPr>
      <t xml:space="preserve">      </t>
    </r>
    <r>
      <rPr>
        <sz val="10"/>
        <rFont val="宋体"/>
        <charset val="134"/>
      </rPr>
      <t>投资服务企业利润收入</t>
    </r>
  </si>
  <si>
    <r>
      <rPr>
        <sz val="10"/>
        <rFont val="Times New Roman"/>
        <charset val="0"/>
      </rPr>
      <t xml:space="preserve">      </t>
    </r>
    <r>
      <rPr>
        <sz val="10"/>
        <rFont val="宋体"/>
        <charset val="134"/>
      </rPr>
      <t>纺织轻工企业利润收入</t>
    </r>
  </si>
  <si>
    <r>
      <rPr>
        <sz val="10"/>
        <rFont val="Times New Roman"/>
        <charset val="0"/>
      </rPr>
      <t xml:space="preserve">      </t>
    </r>
    <r>
      <rPr>
        <sz val="10"/>
        <rFont val="宋体"/>
        <charset val="134"/>
      </rPr>
      <t>贸易企业利润收入</t>
    </r>
  </si>
  <si>
    <r>
      <rPr>
        <sz val="10"/>
        <rFont val="Times New Roman"/>
        <charset val="0"/>
      </rPr>
      <t xml:space="preserve">      </t>
    </r>
    <r>
      <rPr>
        <sz val="10"/>
        <rFont val="宋体"/>
        <charset val="134"/>
      </rPr>
      <t>建筑施工企业利润收入</t>
    </r>
  </si>
  <si>
    <r>
      <rPr>
        <sz val="10"/>
        <rFont val="Times New Roman"/>
        <charset val="0"/>
      </rPr>
      <t xml:space="preserve">      </t>
    </r>
    <r>
      <rPr>
        <sz val="10"/>
        <rFont val="宋体"/>
        <charset val="134"/>
      </rPr>
      <t>房地产企业利润收入</t>
    </r>
  </si>
  <si>
    <r>
      <rPr>
        <sz val="10"/>
        <rFont val="Times New Roman"/>
        <charset val="0"/>
      </rPr>
      <t xml:space="preserve">      </t>
    </r>
    <r>
      <rPr>
        <sz val="10"/>
        <rFont val="宋体"/>
        <charset val="134"/>
      </rPr>
      <t>建材企业利润收入</t>
    </r>
  </si>
  <si>
    <r>
      <rPr>
        <sz val="10"/>
        <rFont val="Times New Roman"/>
        <charset val="0"/>
      </rPr>
      <t xml:space="preserve">      </t>
    </r>
    <r>
      <rPr>
        <sz val="10"/>
        <rFont val="宋体"/>
        <charset val="134"/>
      </rPr>
      <t>境外企业利润收入</t>
    </r>
  </si>
  <si>
    <r>
      <rPr>
        <sz val="10"/>
        <rFont val="Times New Roman"/>
        <charset val="0"/>
      </rPr>
      <t xml:space="preserve">      </t>
    </r>
    <r>
      <rPr>
        <sz val="10"/>
        <rFont val="宋体"/>
        <charset val="134"/>
      </rPr>
      <t>对外合作企业利润收入</t>
    </r>
  </si>
  <si>
    <r>
      <rPr>
        <sz val="10"/>
        <rFont val="Times New Roman"/>
        <charset val="0"/>
      </rPr>
      <t xml:space="preserve">      </t>
    </r>
    <r>
      <rPr>
        <sz val="10"/>
        <rFont val="宋体"/>
        <charset val="134"/>
      </rPr>
      <t>医药企业利润收入</t>
    </r>
  </si>
  <si>
    <r>
      <rPr>
        <sz val="10"/>
        <rFont val="Times New Roman"/>
        <charset val="0"/>
      </rPr>
      <t xml:space="preserve">      </t>
    </r>
    <r>
      <rPr>
        <sz val="10"/>
        <rFont val="宋体"/>
        <charset val="134"/>
      </rPr>
      <t>农林牧渔企业利润收入</t>
    </r>
  </si>
  <si>
    <r>
      <rPr>
        <sz val="10"/>
        <rFont val="Times New Roman"/>
        <charset val="0"/>
      </rPr>
      <t xml:space="preserve">      </t>
    </r>
    <r>
      <rPr>
        <sz val="10"/>
        <rFont val="宋体"/>
        <charset val="134"/>
      </rPr>
      <t>邮政企业利润收入</t>
    </r>
  </si>
  <si>
    <r>
      <rPr>
        <sz val="10"/>
        <rFont val="Times New Roman"/>
        <charset val="0"/>
      </rPr>
      <t xml:space="preserve">      </t>
    </r>
    <r>
      <rPr>
        <sz val="10"/>
        <rFont val="宋体"/>
        <charset val="134"/>
      </rPr>
      <t>军工企业利润收入</t>
    </r>
  </si>
  <si>
    <r>
      <rPr>
        <sz val="10"/>
        <rFont val="Times New Roman"/>
        <charset val="0"/>
      </rPr>
      <t xml:space="preserve">      </t>
    </r>
    <r>
      <rPr>
        <sz val="10"/>
        <rFont val="宋体"/>
        <charset val="134"/>
      </rPr>
      <t>转制科研院所利润收入</t>
    </r>
  </si>
  <si>
    <r>
      <rPr>
        <sz val="10"/>
        <rFont val="Times New Roman"/>
        <charset val="0"/>
      </rPr>
      <t xml:space="preserve">      </t>
    </r>
    <r>
      <rPr>
        <sz val="10"/>
        <rFont val="宋体"/>
        <charset val="134"/>
      </rPr>
      <t>地质勘查企业利润收入</t>
    </r>
  </si>
  <si>
    <r>
      <rPr>
        <sz val="10"/>
        <rFont val="Times New Roman"/>
        <charset val="0"/>
      </rPr>
      <t xml:space="preserve">      </t>
    </r>
    <r>
      <rPr>
        <sz val="10"/>
        <rFont val="宋体"/>
        <charset val="134"/>
      </rPr>
      <t>卫生体育福利企业利润收入</t>
    </r>
  </si>
  <si>
    <r>
      <rPr>
        <sz val="10"/>
        <rFont val="Times New Roman"/>
        <charset val="0"/>
      </rPr>
      <t xml:space="preserve">      </t>
    </r>
    <r>
      <rPr>
        <sz val="10"/>
        <rFont val="宋体"/>
        <charset val="134"/>
      </rPr>
      <t>教育文化广播企业利润收入</t>
    </r>
  </si>
  <si>
    <r>
      <rPr>
        <sz val="10"/>
        <rFont val="Times New Roman"/>
        <charset val="0"/>
      </rPr>
      <t xml:space="preserve">      </t>
    </r>
    <r>
      <rPr>
        <sz val="10"/>
        <rFont val="宋体"/>
        <charset val="134"/>
      </rPr>
      <t>科学研究企业利润收入</t>
    </r>
  </si>
  <si>
    <r>
      <rPr>
        <sz val="10"/>
        <rFont val="Times New Roman"/>
        <charset val="0"/>
      </rPr>
      <t xml:space="preserve">      </t>
    </r>
    <r>
      <rPr>
        <sz val="10"/>
        <rFont val="宋体"/>
        <charset val="134"/>
      </rPr>
      <t>机关社团所属企业利润收入</t>
    </r>
  </si>
  <si>
    <r>
      <rPr>
        <sz val="10"/>
        <rFont val="Times New Roman"/>
        <charset val="0"/>
      </rPr>
      <t xml:space="preserve">      </t>
    </r>
    <r>
      <rPr>
        <sz val="10"/>
        <rFont val="宋体"/>
        <charset val="134"/>
      </rPr>
      <t>金融企业利润收入</t>
    </r>
    <r>
      <rPr>
        <sz val="10"/>
        <rFont val="Times New Roman"/>
        <charset val="0"/>
      </rPr>
      <t>(</t>
    </r>
    <r>
      <rPr>
        <sz val="10"/>
        <rFont val="宋体"/>
        <charset val="134"/>
      </rPr>
      <t>国资预算）</t>
    </r>
  </si>
  <si>
    <r>
      <rPr>
        <sz val="10"/>
        <rFont val="Times New Roman"/>
        <charset val="0"/>
      </rPr>
      <t xml:space="preserve">      </t>
    </r>
    <r>
      <rPr>
        <sz val="10"/>
        <rFont val="宋体"/>
        <charset val="134"/>
      </rPr>
      <t>其他国有资本经营预算企业利润收入</t>
    </r>
  </si>
  <si>
    <r>
      <rPr>
        <b/>
        <sz val="10"/>
        <rFont val="宋体"/>
        <charset val="134"/>
      </rPr>
      <t>二、股利、股息收入</t>
    </r>
  </si>
  <si>
    <r>
      <rPr>
        <sz val="10"/>
        <rFont val="Times New Roman"/>
        <charset val="0"/>
      </rPr>
      <t xml:space="preserve">          </t>
    </r>
    <r>
      <rPr>
        <sz val="10"/>
        <rFont val="宋体"/>
        <charset val="134"/>
      </rPr>
      <t>国有控股公司股利、股息收入</t>
    </r>
  </si>
  <si>
    <r>
      <rPr>
        <sz val="10"/>
        <rFont val="Times New Roman"/>
        <charset val="0"/>
      </rPr>
      <t xml:space="preserve">          </t>
    </r>
    <r>
      <rPr>
        <sz val="10"/>
        <rFont val="宋体"/>
        <charset val="134"/>
      </rPr>
      <t>国有参股公司股利、股息收入</t>
    </r>
  </si>
  <si>
    <r>
      <rPr>
        <sz val="10"/>
        <rFont val="Times New Roman"/>
        <charset val="0"/>
      </rPr>
      <t xml:space="preserve">    </t>
    </r>
    <r>
      <rPr>
        <sz val="10"/>
        <rFont val="宋体"/>
        <charset val="134"/>
      </rPr>
      <t>金融企业股利、股息收入（国资预算）</t>
    </r>
  </si>
  <si>
    <r>
      <rPr>
        <sz val="10"/>
        <rFont val="Times New Roman"/>
        <charset val="0"/>
      </rPr>
      <t xml:space="preserve">          </t>
    </r>
    <r>
      <rPr>
        <sz val="10"/>
        <rFont val="宋体"/>
        <charset val="134"/>
      </rPr>
      <t>其他国有资本经营预算企业股利、股息收入</t>
    </r>
  </si>
  <si>
    <r>
      <rPr>
        <b/>
        <sz val="10"/>
        <rFont val="宋体"/>
        <charset val="134"/>
      </rPr>
      <t>三、产权转让收入</t>
    </r>
  </si>
  <si>
    <r>
      <rPr>
        <sz val="10"/>
        <rFont val="Times New Roman"/>
        <charset val="0"/>
      </rPr>
      <t xml:space="preserve">    </t>
    </r>
    <r>
      <rPr>
        <sz val="10"/>
        <rFont val="宋体"/>
        <charset val="134"/>
      </rPr>
      <t>国有股减持收入</t>
    </r>
  </si>
  <si>
    <r>
      <rPr>
        <sz val="10"/>
        <rFont val="Times New Roman"/>
        <charset val="0"/>
      </rPr>
      <t xml:space="preserve">          </t>
    </r>
    <r>
      <rPr>
        <sz val="10"/>
        <rFont val="宋体"/>
        <charset val="134"/>
      </rPr>
      <t>国有股权、股份转让收入</t>
    </r>
  </si>
  <si>
    <r>
      <rPr>
        <sz val="10"/>
        <rFont val="Times New Roman"/>
        <charset val="0"/>
      </rPr>
      <t xml:space="preserve">          </t>
    </r>
    <r>
      <rPr>
        <sz val="10"/>
        <rFont val="宋体"/>
        <charset val="134"/>
      </rPr>
      <t>国有独资企业产权转让收入</t>
    </r>
  </si>
  <si>
    <r>
      <rPr>
        <sz val="10"/>
        <rFont val="Times New Roman"/>
        <charset val="0"/>
      </rPr>
      <t xml:space="preserve">    </t>
    </r>
    <r>
      <rPr>
        <sz val="10"/>
        <rFont val="宋体"/>
        <charset val="134"/>
      </rPr>
      <t>金融企业产权转让收入</t>
    </r>
  </si>
  <si>
    <r>
      <rPr>
        <sz val="10"/>
        <rFont val="Times New Roman"/>
        <charset val="0"/>
      </rPr>
      <t xml:space="preserve">          </t>
    </r>
    <r>
      <rPr>
        <sz val="10"/>
        <rFont val="宋体"/>
        <charset val="134"/>
      </rPr>
      <t>其他国有资本经营预算企业产权转让收入</t>
    </r>
  </si>
  <si>
    <r>
      <rPr>
        <b/>
        <sz val="10"/>
        <rFont val="宋体"/>
        <charset val="134"/>
      </rPr>
      <t>四、清算收入</t>
    </r>
  </si>
  <si>
    <r>
      <rPr>
        <sz val="10"/>
        <rFont val="Times New Roman"/>
        <charset val="0"/>
      </rPr>
      <t xml:space="preserve">         </t>
    </r>
    <r>
      <rPr>
        <sz val="10"/>
        <rFont val="宋体"/>
        <charset val="134"/>
      </rPr>
      <t>国有股权、股份清算收入</t>
    </r>
  </si>
  <si>
    <r>
      <rPr>
        <sz val="10"/>
        <rFont val="Times New Roman"/>
        <charset val="0"/>
      </rPr>
      <t xml:space="preserve">         </t>
    </r>
    <r>
      <rPr>
        <sz val="10"/>
        <rFont val="宋体"/>
        <charset val="134"/>
      </rPr>
      <t>国有独资企业清算收入</t>
    </r>
  </si>
  <si>
    <r>
      <rPr>
        <sz val="10"/>
        <rFont val="Times New Roman"/>
        <charset val="0"/>
      </rPr>
      <t xml:space="preserve">         </t>
    </r>
    <r>
      <rPr>
        <sz val="10"/>
        <rFont val="宋体"/>
        <charset val="134"/>
      </rPr>
      <t>其他国有资本经营预算企业清算收入</t>
    </r>
  </si>
  <si>
    <r>
      <rPr>
        <b/>
        <sz val="10"/>
        <rFont val="宋体"/>
        <charset val="134"/>
      </rPr>
      <t>五、其他国有资本经营预算收入</t>
    </r>
  </si>
  <si>
    <r>
      <rPr>
        <b/>
        <sz val="10"/>
        <rFont val="宋体"/>
        <charset val="134"/>
      </rPr>
      <t>收入合计</t>
    </r>
  </si>
  <si>
    <r>
      <rPr>
        <sz val="10"/>
        <rFont val="宋体"/>
        <charset val="134"/>
      </rPr>
      <t>国有资本经营预算转移支付收入</t>
    </r>
  </si>
  <si>
    <r>
      <rPr>
        <sz val="10"/>
        <rFont val="宋体"/>
        <charset val="134"/>
      </rPr>
      <t>国有资本经营预算上解收入</t>
    </r>
  </si>
  <si>
    <r>
      <rPr>
        <sz val="10"/>
        <rFont val="宋体"/>
        <charset val="134"/>
      </rPr>
      <t>国有资本经营预算上年结余收入</t>
    </r>
  </si>
  <si>
    <r>
      <rPr>
        <sz val="16"/>
        <rFont val="方正楷体简体"/>
        <charset val="134"/>
      </rPr>
      <t>表十一</t>
    </r>
  </si>
  <si>
    <r>
      <rPr>
        <sz val="22"/>
        <rFont val="方正小标宋简体"/>
        <charset val="0"/>
      </rPr>
      <t>牟定县国有资本经营预算支出</t>
    </r>
    <r>
      <rPr>
        <sz val="22"/>
        <rFont val="Times New Roman"/>
        <charset val="0"/>
      </rPr>
      <t>2022</t>
    </r>
    <r>
      <rPr>
        <sz val="22"/>
        <rFont val="方正小标宋简体"/>
        <charset val="0"/>
      </rPr>
      <t>年执行情况和</t>
    </r>
    <r>
      <rPr>
        <sz val="22"/>
        <rFont val="Times New Roman"/>
        <charset val="0"/>
      </rPr>
      <t xml:space="preserve">                                2023</t>
    </r>
    <r>
      <rPr>
        <sz val="22"/>
        <rFont val="方正小标宋简体"/>
        <charset val="0"/>
      </rPr>
      <t>年预算情况表</t>
    </r>
  </si>
  <si>
    <r>
      <rPr>
        <sz val="12"/>
        <rFont val="宋体"/>
        <charset val="134"/>
      </rPr>
      <t>金额单位：万元（取整）</t>
    </r>
  </si>
  <si>
    <r>
      <rPr>
        <b/>
        <sz val="10"/>
        <rFont val="Times New Roman"/>
        <charset val="0"/>
      </rPr>
      <t>2023</t>
    </r>
    <r>
      <rPr>
        <b/>
        <sz val="10"/>
        <rFont val="宋体"/>
        <charset val="0"/>
      </rPr>
      <t>年预算数</t>
    </r>
  </si>
  <si>
    <r>
      <rPr>
        <b/>
        <sz val="10"/>
        <rFont val="Times New Roman"/>
        <charset val="0"/>
      </rPr>
      <t>2022</t>
    </r>
    <r>
      <rPr>
        <b/>
        <sz val="10"/>
        <rFont val="宋体"/>
        <charset val="0"/>
      </rPr>
      <t>年执行数</t>
    </r>
  </si>
  <si>
    <r>
      <rPr>
        <b/>
        <sz val="10"/>
        <rFont val="宋体"/>
        <charset val="134"/>
      </rPr>
      <t>增减</t>
    </r>
    <r>
      <rPr>
        <b/>
        <sz val="10"/>
        <rFont val="Times New Roman"/>
        <charset val="134"/>
      </rPr>
      <t xml:space="preserve">                </t>
    </r>
    <r>
      <rPr>
        <b/>
        <sz val="10"/>
        <rFont val="宋体"/>
        <charset val="134"/>
      </rPr>
      <t>幅度</t>
    </r>
    <r>
      <rPr>
        <b/>
        <sz val="10"/>
        <rFont val="Times New Roman"/>
        <charset val="134"/>
      </rPr>
      <t>%</t>
    </r>
  </si>
  <si>
    <r>
      <rPr>
        <b/>
        <sz val="10"/>
        <rFont val="宋体"/>
        <charset val="134"/>
      </rPr>
      <t>增减原因</t>
    </r>
  </si>
  <si>
    <r>
      <rPr>
        <b/>
        <sz val="10"/>
        <rFont val="宋体"/>
        <charset val="134"/>
      </rPr>
      <t>小计</t>
    </r>
  </si>
  <si>
    <r>
      <rPr>
        <b/>
        <sz val="10"/>
        <rFont val="宋体"/>
        <charset val="134"/>
      </rPr>
      <t>资本性</t>
    </r>
    <r>
      <rPr>
        <b/>
        <sz val="10"/>
        <rFont val="Times New Roman"/>
        <charset val="134"/>
      </rPr>
      <t xml:space="preserve">          </t>
    </r>
    <r>
      <rPr>
        <b/>
        <sz val="10"/>
        <rFont val="宋体"/>
        <charset val="134"/>
      </rPr>
      <t>支出</t>
    </r>
  </si>
  <si>
    <r>
      <rPr>
        <b/>
        <sz val="10"/>
        <rFont val="宋体"/>
        <charset val="134"/>
      </rPr>
      <t>费用性</t>
    </r>
    <r>
      <rPr>
        <b/>
        <sz val="10"/>
        <rFont val="Times New Roman"/>
        <charset val="134"/>
      </rPr>
      <t xml:space="preserve">        </t>
    </r>
    <r>
      <rPr>
        <b/>
        <sz val="10"/>
        <rFont val="宋体"/>
        <charset val="134"/>
      </rPr>
      <t>支出</t>
    </r>
  </si>
  <si>
    <r>
      <rPr>
        <b/>
        <sz val="10"/>
        <rFont val="宋体"/>
        <charset val="134"/>
      </rPr>
      <t>其他</t>
    </r>
    <r>
      <rPr>
        <b/>
        <sz val="10"/>
        <rFont val="Times New Roman"/>
        <charset val="134"/>
      </rPr>
      <t xml:space="preserve">             </t>
    </r>
    <r>
      <rPr>
        <b/>
        <sz val="10"/>
        <rFont val="宋体"/>
        <charset val="134"/>
      </rPr>
      <t>支出</t>
    </r>
  </si>
  <si>
    <r>
      <rPr>
        <b/>
        <sz val="10"/>
        <rFont val="宋体"/>
        <charset val="134"/>
      </rPr>
      <t>资本性</t>
    </r>
    <r>
      <rPr>
        <b/>
        <sz val="10"/>
        <rFont val="Times New Roman"/>
        <charset val="134"/>
      </rPr>
      <t xml:space="preserve">            </t>
    </r>
    <r>
      <rPr>
        <b/>
        <sz val="10"/>
        <rFont val="宋体"/>
        <charset val="134"/>
      </rPr>
      <t>支出</t>
    </r>
  </si>
  <si>
    <r>
      <rPr>
        <b/>
        <sz val="10"/>
        <rFont val="宋体"/>
        <charset val="134"/>
      </rPr>
      <t>费用性</t>
    </r>
    <r>
      <rPr>
        <b/>
        <sz val="10"/>
        <rFont val="Times New Roman"/>
        <charset val="134"/>
      </rPr>
      <t xml:space="preserve">          </t>
    </r>
    <r>
      <rPr>
        <b/>
        <sz val="10"/>
        <rFont val="宋体"/>
        <charset val="134"/>
      </rPr>
      <t>支出</t>
    </r>
  </si>
  <si>
    <r>
      <rPr>
        <b/>
        <sz val="10"/>
        <rFont val="宋体"/>
        <charset val="134"/>
      </rPr>
      <t>其他</t>
    </r>
    <r>
      <rPr>
        <b/>
        <sz val="10"/>
        <rFont val="Times New Roman"/>
        <charset val="134"/>
      </rPr>
      <t xml:space="preserve">     </t>
    </r>
    <r>
      <rPr>
        <b/>
        <sz val="10"/>
        <rFont val="宋体"/>
        <charset val="134"/>
      </rPr>
      <t>支出</t>
    </r>
  </si>
  <si>
    <t>1=2+3+4</t>
  </si>
  <si>
    <t>5=6+7+8</t>
  </si>
  <si>
    <t>9=1-5</t>
  </si>
  <si>
    <t>10=9/5*100%</t>
  </si>
  <si>
    <r>
      <rPr>
        <sz val="10"/>
        <rFont val="宋体"/>
        <charset val="134"/>
      </rPr>
      <t>国有资本经营预算支出</t>
    </r>
    <r>
      <rPr>
        <sz val="10"/>
        <rFont val="Times New Roman"/>
        <charset val="0"/>
      </rPr>
      <t xml:space="preserve"> </t>
    </r>
  </si>
  <si>
    <r>
      <rPr>
        <b/>
        <sz val="10"/>
        <rFont val="Times New Roman"/>
        <charset val="0"/>
      </rPr>
      <t xml:space="preserve">    </t>
    </r>
    <r>
      <rPr>
        <b/>
        <sz val="10"/>
        <rFont val="宋体"/>
        <charset val="134"/>
      </rPr>
      <t>解决历史遗留问题及改革成本支出</t>
    </r>
  </si>
  <si>
    <r>
      <rPr>
        <sz val="10"/>
        <rFont val="Times New Roman"/>
        <charset val="0"/>
      </rPr>
      <t xml:space="preserve">          </t>
    </r>
    <r>
      <rPr>
        <sz val="10"/>
        <rFont val="宋体"/>
        <charset val="134"/>
      </rPr>
      <t>厂办大集体改革支出</t>
    </r>
  </si>
  <si>
    <r>
      <rPr>
        <sz val="10"/>
        <rFont val="Times New Roman"/>
        <charset val="0"/>
      </rPr>
      <t xml:space="preserve">         "</t>
    </r>
    <r>
      <rPr>
        <sz val="10"/>
        <rFont val="宋体"/>
        <charset val="134"/>
      </rPr>
      <t>三供一业</t>
    </r>
    <r>
      <rPr>
        <sz val="10"/>
        <rFont val="Times New Roman"/>
        <charset val="0"/>
      </rPr>
      <t>"</t>
    </r>
    <r>
      <rPr>
        <sz val="10"/>
        <rFont val="宋体"/>
        <charset val="134"/>
      </rPr>
      <t>移交补助支出</t>
    </r>
  </si>
  <si>
    <r>
      <rPr>
        <sz val="10"/>
        <rFont val="Times New Roman"/>
        <charset val="0"/>
      </rPr>
      <t xml:space="preserve">         </t>
    </r>
    <r>
      <rPr>
        <sz val="10"/>
        <rFont val="宋体"/>
        <charset val="134"/>
      </rPr>
      <t>国有企业办职教幼教补助支出</t>
    </r>
  </si>
  <si>
    <r>
      <rPr>
        <sz val="10"/>
        <rFont val="Times New Roman"/>
        <charset val="0"/>
      </rPr>
      <t xml:space="preserve">         </t>
    </r>
    <r>
      <rPr>
        <sz val="10"/>
        <rFont val="宋体"/>
        <charset val="134"/>
      </rPr>
      <t>国有企业办公共服务机构移交补助支出</t>
    </r>
  </si>
  <si>
    <r>
      <rPr>
        <sz val="10"/>
        <rFont val="Times New Roman"/>
        <charset val="0"/>
      </rPr>
      <t xml:space="preserve">         </t>
    </r>
    <r>
      <rPr>
        <sz val="10"/>
        <rFont val="宋体"/>
        <charset val="134"/>
      </rPr>
      <t>国有企业退休人员社会化管理补助支出</t>
    </r>
  </si>
  <si>
    <r>
      <rPr>
        <sz val="10"/>
        <rFont val="Times New Roman"/>
        <charset val="0"/>
      </rPr>
      <t xml:space="preserve">         </t>
    </r>
    <r>
      <rPr>
        <sz val="10"/>
        <rFont val="宋体"/>
        <charset val="134"/>
      </rPr>
      <t>国有企业棚户区改造支出</t>
    </r>
  </si>
  <si>
    <r>
      <rPr>
        <sz val="10"/>
        <rFont val="Times New Roman"/>
        <charset val="0"/>
      </rPr>
      <t xml:space="preserve">         </t>
    </r>
    <r>
      <rPr>
        <sz val="10"/>
        <rFont val="宋体"/>
        <charset val="134"/>
      </rPr>
      <t>国有企业改革成本支出</t>
    </r>
  </si>
  <si>
    <r>
      <rPr>
        <sz val="10"/>
        <rFont val="Times New Roman"/>
        <charset val="0"/>
      </rPr>
      <t xml:space="preserve">         </t>
    </r>
    <r>
      <rPr>
        <sz val="10"/>
        <rFont val="宋体"/>
        <charset val="134"/>
      </rPr>
      <t>离休干部医药费补助支出</t>
    </r>
  </si>
  <si>
    <r>
      <rPr>
        <sz val="10"/>
        <rFont val="Times New Roman"/>
        <charset val="0"/>
      </rPr>
      <t xml:space="preserve">         </t>
    </r>
    <r>
      <rPr>
        <sz val="10"/>
        <rFont val="宋体"/>
        <charset val="134"/>
      </rPr>
      <t>金融企业改革性支出</t>
    </r>
  </si>
  <si>
    <r>
      <rPr>
        <sz val="10"/>
        <rFont val="Times New Roman"/>
        <charset val="0"/>
      </rPr>
      <t xml:space="preserve">         </t>
    </r>
    <r>
      <rPr>
        <sz val="10"/>
        <rFont val="宋体"/>
        <charset val="134"/>
      </rPr>
      <t>其他解决历史遗留问题及改革成本支出</t>
    </r>
  </si>
  <si>
    <r>
      <rPr>
        <b/>
        <sz val="10"/>
        <rFont val="Times New Roman"/>
        <charset val="0"/>
      </rPr>
      <t xml:space="preserve">    </t>
    </r>
    <r>
      <rPr>
        <b/>
        <sz val="10"/>
        <rFont val="宋体"/>
        <charset val="134"/>
      </rPr>
      <t>国有企业资本金注入</t>
    </r>
  </si>
  <si>
    <r>
      <rPr>
        <sz val="10"/>
        <rFont val="Times New Roman"/>
        <charset val="0"/>
      </rPr>
      <t xml:space="preserve">        </t>
    </r>
    <r>
      <rPr>
        <sz val="10"/>
        <rFont val="宋体"/>
        <charset val="134"/>
      </rPr>
      <t>国有经济结构调整支出</t>
    </r>
    <r>
      <rPr>
        <sz val="10"/>
        <rFont val="Times New Roman"/>
        <charset val="0"/>
      </rPr>
      <t xml:space="preserve">   </t>
    </r>
  </si>
  <si>
    <r>
      <rPr>
        <sz val="10"/>
        <rFont val="Times New Roman"/>
        <charset val="0"/>
      </rPr>
      <t xml:space="preserve">        </t>
    </r>
    <r>
      <rPr>
        <sz val="10"/>
        <rFont val="宋体"/>
        <charset val="134"/>
      </rPr>
      <t>公益性设施投资支出</t>
    </r>
  </si>
  <si>
    <r>
      <rPr>
        <sz val="10"/>
        <rFont val="Times New Roman"/>
        <charset val="0"/>
      </rPr>
      <t xml:space="preserve">        </t>
    </r>
    <r>
      <rPr>
        <sz val="10"/>
        <rFont val="宋体"/>
        <charset val="134"/>
      </rPr>
      <t>前瞻性战略性产业发展支出</t>
    </r>
  </si>
  <si>
    <r>
      <rPr>
        <sz val="10"/>
        <rFont val="Times New Roman"/>
        <charset val="0"/>
      </rPr>
      <t xml:space="preserve">        </t>
    </r>
    <r>
      <rPr>
        <sz val="10"/>
        <rFont val="宋体"/>
        <charset val="134"/>
      </rPr>
      <t>生态环境保护支出</t>
    </r>
  </si>
  <si>
    <r>
      <rPr>
        <sz val="10"/>
        <rFont val="Times New Roman"/>
        <charset val="0"/>
      </rPr>
      <t xml:space="preserve">        </t>
    </r>
    <r>
      <rPr>
        <sz val="10"/>
        <rFont val="宋体"/>
        <charset val="134"/>
      </rPr>
      <t>支持科技进步支出</t>
    </r>
  </si>
  <si>
    <r>
      <rPr>
        <sz val="10"/>
        <rFont val="Times New Roman"/>
        <charset val="0"/>
      </rPr>
      <t xml:space="preserve">        </t>
    </r>
    <r>
      <rPr>
        <sz val="10"/>
        <rFont val="宋体"/>
        <charset val="134"/>
      </rPr>
      <t>保障国家经济安全支出</t>
    </r>
  </si>
  <si>
    <r>
      <rPr>
        <sz val="10"/>
        <rFont val="Times New Roman"/>
        <charset val="0"/>
      </rPr>
      <t xml:space="preserve">        </t>
    </r>
    <r>
      <rPr>
        <sz val="10"/>
        <rFont val="宋体"/>
        <charset val="134"/>
      </rPr>
      <t>对外投资合作支出</t>
    </r>
  </si>
  <si>
    <r>
      <rPr>
        <sz val="10"/>
        <rFont val="Times New Roman"/>
        <charset val="0"/>
      </rPr>
      <t xml:space="preserve">        </t>
    </r>
    <r>
      <rPr>
        <sz val="10"/>
        <rFont val="宋体"/>
        <charset val="134"/>
      </rPr>
      <t>金融企业资本性支出</t>
    </r>
  </si>
  <si>
    <r>
      <rPr>
        <sz val="10"/>
        <rFont val="Times New Roman"/>
        <charset val="0"/>
      </rPr>
      <t xml:space="preserve">        </t>
    </r>
    <r>
      <rPr>
        <sz val="10"/>
        <rFont val="宋体"/>
        <charset val="134"/>
      </rPr>
      <t>其他国有企业资本金注入</t>
    </r>
  </si>
  <si>
    <r>
      <rPr>
        <b/>
        <sz val="10"/>
        <rFont val="Times New Roman"/>
        <charset val="0"/>
      </rPr>
      <t xml:space="preserve">    </t>
    </r>
    <r>
      <rPr>
        <b/>
        <sz val="10"/>
        <rFont val="宋体"/>
        <charset val="134"/>
      </rPr>
      <t>国有企业政策性补贴</t>
    </r>
  </si>
  <si>
    <r>
      <rPr>
        <sz val="10"/>
        <rFont val="Times New Roman"/>
        <charset val="0"/>
      </rPr>
      <t xml:space="preserve">       </t>
    </r>
    <r>
      <rPr>
        <sz val="10"/>
        <rFont val="宋体"/>
        <charset val="134"/>
      </rPr>
      <t>国有企业政策性补贴</t>
    </r>
  </si>
  <si>
    <r>
      <rPr>
        <b/>
        <sz val="10"/>
        <rFont val="宋体"/>
        <charset val="0"/>
      </rPr>
      <t>国有资本经营预算支出</t>
    </r>
    <r>
      <rPr>
        <b/>
        <sz val="10"/>
        <rFont val="Times New Roman"/>
        <charset val="0"/>
      </rPr>
      <t xml:space="preserve"> </t>
    </r>
  </si>
  <si>
    <r>
      <rPr>
        <sz val="10"/>
        <rFont val="Times New Roman"/>
        <charset val="0"/>
      </rPr>
      <t>2021</t>
    </r>
    <r>
      <rPr>
        <sz val="10"/>
        <rFont val="宋体"/>
        <charset val="0"/>
      </rPr>
      <t>年提前下达中央级退休人员社会化管理经费</t>
    </r>
    <r>
      <rPr>
        <sz val="10"/>
        <rFont val="Times New Roman"/>
        <charset val="0"/>
      </rPr>
      <t>2022</t>
    </r>
    <r>
      <rPr>
        <sz val="10"/>
        <rFont val="宋体"/>
        <charset val="0"/>
      </rPr>
      <t>年进行清算，</t>
    </r>
    <r>
      <rPr>
        <sz val="10"/>
        <rFont val="Times New Roman"/>
        <charset val="0"/>
      </rPr>
      <t>2023</t>
    </r>
    <r>
      <rPr>
        <sz val="10"/>
        <rFont val="宋体"/>
        <charset val="0"/>
      </rPr>
      <t>年按实际管理人员进行预算，导致</t>
    </r>
    <r>
      <rPr>
        <sz val="10"/>
        <rFont val="Times New Roman"/>
        <charset val="0"/>
      </rPr>
      <t>2023</t>
    </r>
    <r>
      <rPr>
        <sz val="10"/>
        <rFont val="宋体"/>
        <charset val="0"/>
      </rPr>
      <t>年增幅较大。</t>
    </r>
  </si>
  <si>
    <r>
      <rPr>
        <b/>
        <sz val="10"/>
        <rFont val="宋体"/>
        <charset val="0"/>
      </rPr>
      <t>　</t>
    </r>
    <r>
      <rPr>
        <b/>
        <sz val="10"/>
        <rFont val="Times New Roman"/>
        <charset val="0"/>
      </rPr>
      <t xml:space="preserve">  </t>
    </r>
    <r>
      <rPr>
        <b/>
        <sz val="10"/>
        <rFont val="宋体"/>
        <charset val="0"/>
      </rPr>
      <t>解决历史遗留问题及改革成本支出</t>
    </r>
  </si>
  <si>
    <r>
      <rPr>
        <sz val="10"/>
        <rFont val="宋体"/>
        <charset val="0"/>
      </rPr>
      <t>　</t>
    </r>
    <r>
      <rPr>
        <sz val="10"/>
        <rFont val="Times New Roman"/>
        <charset val="0"/>
      </rPr>
      <t xml:space="preserve">  </t>
    </r>
    <r>
      <rPr>
        <sz val="10"/>
        <rFont val="宋体"/>
        <charset val="0"/>
      </rPr>
      <t>　国有企业退休人员社会化管理补助支出</t>
    </r>
  </si>
  <si>
    <r>
      <rPr>
        <b/>
        <sz val="10"/>
        <rFont val="宋体"/>
        <charset val="134"/>
      </rPr>
      <t>支出合计</t>
    </r>
  </si>
  <si>
    <r>
      <rPr>
        <b/>
        <sz val="10"/>
        <rFont val="宋体"/>
        <charset val="134"/>
      </rPr>
      <t>国有资本经营预算转移支付支出</t>
    </r>
  </si>
  <si>
    <r>
      <rPr>
        <b/>
        <sz val="10"/>
        <rFont val="宋体"/>
        <charset val="134"/>
      </rPr>
      <t>国有资本经营预算上解支出</t>
    </r>
  </si>
  <si>
    <r>
      <rPr>
        <b/>
        <sz val="10"/>
        <rFont val="宋体"/>
        <charset val="134"/>
      </rPr>
      <t>国有资本经营预算调出资金</t>
    </r>
  </si>
  <si>
    <r>
      <rPr>
        <b/>
        <sz val="11"/>
        <rFont val="宋体"/>
        <charset val="134"/>
      </rPr>
      <t>国有资本经营预算年终结余</t>
    </r>
  </si>
  <si>
    <r>
      <rPr>
        <sz val="22"/>
        <rFont val="Times New Roman"/>
        <charset val="134"/>
      </rPr>
      <t xml:space="preserve"> </t>
    </r>
    <r>
      <rPr>
        <sz val="22"/>
        <rFont val="方正小标宋简体"/>
        <charset val="134"/>
      </rPr>
      <t>国有资本经营预算说明</t>
    </r>
    <r>
      <rPr>
        <sz val="22"/>
        <rFont val="Times New Roman"/>
        <charset val="134"/>
      </rPr>
      <t xml:space="preserve">                                                                                                                                                                                  </t>
    </r>
  </si>
  <si>
    <r>
      <rPr>
        <b/>
        <sz val="14"/>
        <rFont val="宋体"/>
        <charset val="134"/>
        <scheme val="minor"/>
      </rPr>
      <t xml:space="preserve">    一、2022年国有资本经营预算执行情况
    </t>
    </r>
    <r>
      <rPr>
        <sz val="14"/>
        <rFont val="宋体"/>
        <charset val="134"/>
        <scheme val="minor"/>
      </rPr>
      <t xml:space="preserve">2022年，全县累计完成国有资本经营预算收入12万元，上年结余0万元；全县累计完成国有资本经营预算支出12万元，用于国有企业退休人员社会化管理补助支出，收支相抵，国有资本经营预算收支平衡。                                                                                                                                    </t>
    </r>
    <r>
      <rPr>
        <b/>
        <sz val="14"/>
        <rFont val="宋体"/>
        <charset val="134"/>
        <scheme val="minor"/>
      </rPr>
      <t xml:space="preserve">  
    二、2023年国有资本经营预算情况</t>
    </r>
    <r>
      <rPr>
        <sz val="14"/>
        <rFont val="宋体"/>
        <charset val="134"/>
        <scheme val="minor"/>
      </rPr>
      <t xml:space="preserve">
    2023年，全县国有资本经营预算收入23万元，其中：企业利润收入5万元，国有资本经营预算转移支付收入18万元。全县国有资本经营预算支出安排18万元，调出资金5万元。收支相抵，国有资本经营预算收支平衡。</t>
    </r>
  </si>
</sst>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 numFmtId="178" formatCode="0.0_ "/>
    <numFmt numFmtId="179" formatCode="#,##0_ ;[Red]\-#,##0\ "/>
    <numFmt numFmtId="180" formatCode="#,##0_ "/>
    <numFmt numFmtId="181" formatCode="0.0%"/>
    <numFmt numFmtId="182" formatCode="0\ "/>
  </numFmts>
  <fonts count="112">
    <font>
      <sz val="9"/>
      <name val="微软雅黑"/>
      <charset val="134"/>
    </font>
    <font>
      <sz val="9"/>
      <name val="Times New Roman"/>
      <charset val="134"/>
    </font>
    <font>
      <sz val="22"/>
      <name val="Times New Roman"/>
      <charset val="134"/>
    </font>
    <font>
      <b/>
      <sz val="14"/>
      <name val="宋体"/>
      <charset val="134"/>
      <scheme val="minor"/>
    </font>
    <font>
      <sz val="9"/>
      <name val="Times New Roman"/>
      <charset val="0"/>
    </font>
    <font>
      <b/>
      <sz val="9"/>
      <name val="Times New Roman"/>
      <charset val="134"/>
    </font>
    <font>
      <sz val="16"/>
      <name val="Times New Roman"/>
      <charset val="134"/>
    </font>
    <font>
      <sz val="22"/>
      <name val="Times New Roman"/>
      <charset val="0"/>
    </font>
    <font>
      <sz val="20"/>
      <name val="Times New Roman"/>
      <charset val="0"/>
    </font>
    <font>
      <sz val="10"/>
      <name val="Times New Roman"/>
      <charset val="0"/>
    </font>
    <font>
      <sz val="12"/>
      <name val="Times New Roman"/>
      <charset val="0"/>
    </font>
    <font>
      <b/>
      <sz val="10"/>
      <name val="Times New Roman"/>
      <charset val="134"/>
    </font>
    <font>
      <b/>
      <sz val="10"/>
      <name val="Times New Roman"/>
      <charset val="0"/>
    </font>
    <font>
      <sz val="10"/>
      <name val="Times New Roman"/>
      <charset val="134"/>
    </font>
    <font>
      <sz val="11"/>
      <name val="Times New Roman"/>
      <charset val="0"/>
    </font>
    <font>
      <b/>
      <sz val="11"/>
      <name val="Times New Roman"/>
      <charset val="134"/>
    </font>
    <font>
      <b/>
      <sz val="11"/>
      <name val="Times New Roman"/>
      <charset val="0"/>
    </font>
    <font>
      <sz val="12"/>
      <name val="Times New Roman"/>
      <charset val="134"/>
    </font>
    <font>
      <sz val="16"/>
      <name val="方正楷体简体"/>
      <charset val="134"/>
    </font>
    <font>
      <sz val="20"/>
      <name val="方正小标宋简体"/>
      <charset val="134"/>
    </font>
    <font>
      <b/>
      <sz val="10"/>
      <name val="宋体"/>
      <charset val="134"/>
    </font>
    <font>
      <b/>
      <sz val="12"/>
      <name val="宋体"/>
      <charset val="134"/>
    </font>
    <font>
      <sz val="10"/>
      <color indexed="9"/>
      <name val="Times New Roman"/>
      <charset val="0"/>
    </font>
    <font>
      <b/>
      <sz val="10"/>
      <color indexed="8"/>
      <name val="Times New Roman"/>
      <charset val="134"/>
    </font>
    <font>
      <sz val="10"/>
      <color indexed="8"/>
      <name val="Times New Roman"/>
      <charset val="0"/>
    </font>
    <font>
      <sz val="10"/>
      <color indexed="8"/>
      <name val="Times New Roman"/>
      <charset val="134"/>
    </font>
    <font>
      <b/>
      <sz val="10"/>
      <color indexed="8"/>
      <name val="Times New Roman"/>
      <charset val="0"/>
    </font>
    <font>
      <b/>
      <sz val="14"/>
      <color indexed="8"/>
      <name val="Times New Roman"/>
      <charset val="134"/>
    </font>
    <font>
      <b/>
      <sz val="14"/>
      <name val="Times New Roman"/>
      <charset val="134"/>
    </font>
    <font>
      <sz val="18"/>
      <name val="方正小标宋简体"/>
      <charset val="134"/>
    </font>
    <font>
      <sz val="18"/>
      <name val="Times New Roman"/>
      <charset val="0"/>
    </font>
    <font>
      <b/>
      <sz val="10"/>
      <color theme="1"/>
      <name val="Times New Roman"/>
      <charset val="0"/>
    </font>
    <font>
      <sz val="10"/>
      <color theme="1"/>
      <name val="Times New Roman"/>
      <charset val="0"/>
    </font>
    <font>
      <b/>
      <sz val="10"/>
      <color theme="1"/>
      <name val="Times New Roman"/>
      <charset val="134"/>
    </font>
    <font>
      <sz val="8"/>
      <name val="Times New Roman"/>
      <charset val="0"/>
    </font>
    <font>
      <sz val="14"/>
      <color indexed="9"/>
      <name val="Times New Roman"/>
      <charset val="0"/>
    </font>
    <font>
      <sz val="14"/>
      <name val="Times New Roman"/>
      <charset val="0"/>
    </font>
    <font>
      <b/>
      <sz val="11"/>
      <color rgb="FF000000"/>
      <name val="Times New Roman"/>
      <charset val="0"/>
    </font>
    <font>
      <b/>
      <sz val="11"/>
      <color indexed="8"/>
      <name val="Times New Roman"/>
      <charset val="134"/>
    </font>
    <font>
      <b/>
      <sz val="11"/>
      <color indexed="8"/>
      <name val="Times New Roman"/>
      <charset val="0"/>
    </font>
    <font>
      <b/>
      <sz val="14"/>
      <name val="Times New Roman"/>
      <charset val="0"/>
    </font>
    <font>
      <b/>
      <sz val="14"/>
      <color theme="1"/>
      <name val="Times New Roman"/>
      <charset val="134"/>
    </font>
    <font>
      <sz val="11"/>
      <color indexed="8"/>
      <name val="Times New Roman"/>
      <charset val="134"/>
    </font>
    <font>
      <sz val="16"/>
      <color indexed="8"/>
      <name val="方正楷体简体"/>
      <charset val="134"/>
    </font>
    <font>
      <sz val="18"/>
      <color rgb="FF000000"/>
      <name val="Times New Roman"/>
      <charset val="134"/>
    </font>
    <font>
      <sz val="18"/>
      <color indexed="8"/>
      <name val="Times New Roman"/>
      <charset val="0"/>
    </font>
    <font>
      <sz val="11"/>
      <color indexed="8"/>
      <name val="Times New Roman"/>
      <charset val="0"/>
    </font>
    <font>
      <sz val="16"/>
      <color indexed="8"/>
      <name val="Times New Roman"/>
      <charset val="134"/>
    </font>
    <font>
      <sz val="22"/>
      <color rgb="FF000000"/>
      <name val="Times New Roman"/>
      <charset val="134"/>
    </font>
    <font>
      <sz val="22"/>
      <color indexed="8"/>
      <name val="Times New Roman"/>
      <charset val="0"/>
    </font>
    <font>
      <b/>
      <sz val="11"/>
      <color rgb="FF000000"/>
      <name val="Times New Roman"/>
      <charset val="134"/>
    </font>
    <font>
      <sz val="12"/>
      <color theme="1"/>
      <name val="Times New Roman"/>
      <charset val="0"/>
    </font>
    <font>
      <b/>
      <sz val="12"/>
      <name val="Times New Roman"/>
      <charset val="0"/>
    </font>
    <font>
      <sz val="14"/>
      <color indexed="8"/>
      <name val="Times New Roman"/>
      <charset val="134"/>
    </font>
    <font>
      <sz val="11"/>
      <color rgb="FF000000"/>
      <name val="Times New Roman"/>
      <charset val="0"/>
    </font>
    <font>
      <sz val="12"/>
      <color indexed="8"/>
      <name val="Times New Roman"/>
      <charset val="0"/>
    </font>
    <font>
      <b/>
      <sz val="12"/>
      <name val="Times New Roman"/>
      <charset val="134"/>
    </font>
    <font>
      <sz val="20"/>
      <color rgb="FF000000"/>
      <name val="Times New Roman"/>
      <charset val="134"/>
    </font>
    <font>
      <sz val="20"/>
      <color indexed="8"/>
      <name val="Times New Roman"/>
      <charset val="0"/>
    </font>
    <font>
      <sz val="11"/>
      <name val="Times New Roman"/>
      <charset val="134"/>
    </font>
    <font>
      <sz val="12"/>
      <color indexed="8"/>
      <name val="Times New Roman"/>
      <charset val="134"/>
    </font>
    <font>
      <b/>
      <sz val="11"/>
      <name val="黑体"/>
      <charset val="134"/>
    </font>
    <font>
      <sz val="11"/>
      <color theme="1"/>
      <name val="宋体"/>
      <charset val="134"/>
      <scheme val="minor"/>
    </font>
    <font>
      <sz val="11"/>
      <color indexed="8"/>
      <name val="宋体"/>
      <charset val="134"/>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2"/>
      <name val="宋体"/>
      <charset val="134"/>
    </font>
    <font>
      <b/>
      <sz val="11"/>
      <color rgb="FFFFFFFF"/>
      <name val="宋体"/>
      <charset val="134"/>
      <scheme val="minor"/>
    </font>
    <font>
      <b/>
      <sz val="13"/>
      <color theme="3"/>
      <name val="宋体"/>
      <charset val="134"/>
      <scheme val="minor"/>
    </font>
    <font>
      <sz val="11"/>
      <color rgb="FFFF0000"/>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sz val="11"/>
      <color rgb="FF9C6500"/>
      <name val="宋体"/>
      <charset val="134"/>
      <scheme val="minor"/>
    </font>
    <font>
      <sz val="11"/>
      <color rgb="FF3F3F76"/>
      <name val="宋体"/>
      <charset val="134"/>
      <scheme val="minor"/>
    </font>
    <font>
      <b/>
      <sz val="11"/>
      <color rgb="FFFA7D00"/>
      <name val="宋体"/>
      <charset val="134"/>
      <scheme val="minor"/>
    </font>
    <font>
      <sz val="11"/>
      <color rgb="FFFA7D00"/>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006100"/>
      <name val="宋体"/>
      <charset val="134"/>
      <scheme val="minor"/>
    </font>
    <font>
      <sz val="22"/>
      <name val="方正小标宋简体"/>
      <charset val="134"/>
    </font>
    <font>
      <sz val="14"/>
      <name val="宋体"/>
      <charset val="134"/>
      <scheme val="minor"/>
    </font>
    <font>
      <sz val="22"/>
      <name val="方正小标宋简体"/>
      <charset val="0"/>
    </font>
    <font>
      <b/>
      <sz val="10"/>
      <name val="宋体"/>
      <charset val="0"/>
    </font>
    <font>
      <sz val="10"/>
      <name val="宋体"/>
      <charset val="134"/>
    </font>
    <font>
      <sz val="10"/>
      <name val="宋体"/>
      <charset val="0"/>
    </font>
    <font>
      <b/>
      <sz val="11"/>
      <name val="宋体"/>
      <charset val="134"/>
    </font>
    <font>
      <sz val="20"/>
      <name val="Times New Roman"/>
      <charset val="134"/>
    </font>
    <font>
      <sz val="12"/>
      <name val="宋体"/>
      <charset val="0"/>
    </font>
    <font>
      <b/>
      <sz val="10"/>
      <color indexed="8"/>
      <name val="宋体"/>
      <charset val="134"/>
    </font>
    <font>
      <sz val="10"/>
      <color indexed="8"/>
      <name val="宋体"/>
      <charset val="134"/>
    </font>
    <font>
      <sz val="18"/>
      <name val="Times New Roman"/>
      <charset val="134"/>
    </font>
    <font>
      <b/>
      <sz val="14"/>
      <name val="宋体"/>
      <charset val="134"/>
    </font>
    <font>
      <b/>
      <sz val="11"/>
      <color rgb="FF000000"/>
      <name val="宋体"/>
      <charset val="0"/>
    </font>
    <font>
      <b/>
      <sz val="11"/>
      <color indexed="8"/>
      <name val="宋体"/>
      <charset val="134"/>
    </font>
    <font>
      <sz val="12"/>
      <color theme="1"/>
      <name val="宋体"/>
      <charset val="134"/>
    </font>
    <font>
      <sz val="12"/>
      <color theme="1"/>
      <name val="Times New Roman"/>
      <charset val="134"/>
    </font>
    <font>
      <sz val="18"/>
      <color rgb="FF000000"/>
      <name val="方正小标宋简体"/>
      <charset val="134"/>
    </font>
    <font>
      <sz val="22"/>
      <color rgb="FF000000"/>
      <name val="方正小标宋简体"/>
      <charset val="134"/>
    </font>
    <font>
      <b/>
      <sz val="11"/>
      <color rgb="FF000000"/>
      <name val="宋体"/>
      <charset val="134"/>
    </font>
    <font>
      <b/>
      <sz val="11"/>
      <color indexed="8"/>
      <name val="宋体"/>
      <charset val="0"/>
    </font>
    <font>
      <sz val="11"/>
      <color rgb="FF000000"/>
      <name val="宋体"/>
      <charset val="0"/>
    </font>
    <font>
      <sz val="11"/>
      <color indexed="8"/>
      <name val="宋体"/>
      <charset val="0"/>
    </font>
    <font>
      <sz val="12"/>
      <color indexed="8"/>
      <name val="宋体"/>
      <charset val="0"/>
    </font>
    <font>
      <sz val="14"/>
      <color indexed="8"/>
      <name val="方正楷体简体"/>
      <charset val="134"/>
    </font>
    <font>
      <sz val="20"/>
      <color rgb="FF000000"/>
      <name val="黑体"/>
      <charset val="134"/>
    </font>
    <font>
      <sz val="11"/>
      <name val="宋体"/>
      <charset val="0"/>
    </font>
    <font>
      <sz val="12"/>
      <color indexed="8"/>
      <name val="宋体"/>
      <charset val="134"/>
    </font>
  </fonts>
  <fills count="33">
    <fill>
      <patternFill patternType="none"/>
    </fill>
    <fill>
      <patternFill patternType="gray125"/>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26">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25"/>
      </right>
      <top/>
      <bottom style="thin">
        <color indexed="25"/>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s>
  <cellStyleXfs count="62">
    <xf numFmtId="0" fontId="0" fillId="0" borderId="0">
      <protection locked="0"/>
    </xf>
    <xf numFmtId="42" fontId="0" fillId="0" borderId="0" applyFont="0" applyFill="0" applyBorder="0" applyAlignment="0" applyProtection="0">
      <protection locked="0"/>
    </xf>
    <xf numFmtId="0" fontId="62" fillId="22" borderId="0" applyNumberFormat="0" applyBorder="0" applyAlignment="0" applyProtection="0">
      <alignment vertical="center"/>
    </xf>
    <xf numFmtId="0" fontId="77" fillId="19" borderId="22" applyNumberFormat="0" applyAlignment="0" applyProtection="0">
      <alignment vertical="center"/>
    </xf>
    <xf numFmtId="44" fontId="0" fillId="0" borderId="0" applyFont="0" applyFill="0" applyBorder="0" applyAlignment="0" applyProtection="0">
      <protection locked="0"/>
    </xf>
    <xf numFmtId="41" fontId="0" fillId="0" borderId="0" applyFont="0" applyFill="0" applyBorder="0" applyAlignment="0" applyProtection="0">
      <protection locked="0"/>
    </xf>
    <xf numFmtId="0" fontId="62" fillId="9" borderId="0" applyNumberFormat="0" applyBorder="0" applyAlignment="0" applyProtection="0">
      <alignment vertical="center"/>
    </xf>
    <xf numFmtId="0" fontId="67" fillId="5" borderId="0" applyNumberFormat="0" applyBorder="0" applyAlignment="0" applyProtection="0">
      <alignment vertical="center"/>
    </xf>
    <xf numFmtId="43" fontId="0" fillId="0" borderId="0" applyFont="0" applyFill="0" applyBorder="0" applyAlignment="0" applyProtection="0">
      <protection locked="0"/>
    </xf>
    <xf numFmtId="0" fontId="72" fillId="25" borderId="0" applyNumberFormat="0" applyBorder="0" applyAlignment="0" applyProtection="0">
      <alignment vertical="center"/>
    </xf>
    <xf numFmtId="0" fontId="82" fillId="0" borderId="0" applyNumberFormat="0" applyFill="0" applyBorder="0" applyAlignment="0" applyProtection="0">
      <alignment vertical="center"/>
    </xf>
    <xf numFmtId="0" fontId="63" fillId="0" borderId="0">
      <alignment vertical="center"/>
    </xf>
    <xf numFmtId="9" fontId="0" fillId="0" borderId="0" applyFont="0" applyFill="0" applyBorder="0" applyAlignment="0" applyProtection="0">
      <protection locked="0"/>
    </xf>
    <xf numFmtId="0" fontId="66" fillId="0" borderId="0" applyNumberFormat="0" applyFill="0" applyBorder="0" applyAlignment="0" applyProtection="0">
      <alignment vertical="center"/>
    </xf>
    <xf numFmtId="0" fontId="75" fillId="14" borderId="21" applyNumberFormat="0" applyFont="0" applyAlignment="0" applyProtection="0">
      <alignment vertical="center"/>
    </xf>
    <xf numFmtId="0" fontId="68" fillId="0" borderId="0">
      <alignment vertical="center"/>
    </xf>
    <xf numFmtId="0" fontId="68" fillId="0" borderId="0">
      <alignment vertical="center"/>
    </xf>
    <xf numFmtId="0" fontId="72" fillId="18" borderId="0" applyNumberFormat="0" applyBorder="0" applyAlignment="0" applyProtection="0">
      <alignment vertical="center"/>
    </xf>
    <xf numFmtId="0" fontId="65" fillId="0" borderId="0" applyNumberFormat="0" applyFill="0" applyBorder="0" applyAlignment="0" applyProtection="0">
      <alignment vertical="center"/>
    </xf>
    <xf numFmtId="0" fontId="71" fillId="0" borderId="0" applyNumberFormat="0" applyFill="0" applyBorder="0" applyAlignment="0" applyProtection="0">
      <alignment vertical="center"/>
    </xf>
    <xf numFmtId="0" fontId="81"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74" fillId="0" borderId="19" applyNumberFormat="0" applyFill="0" applyAlignment="0" applyProtection="0">
      <alignment vertical="center"/>
    </xf>
    <xf numFmtId="0" fontId="70" fillId="0" borderId="19" applyNumberFormat="0" applyFill="0" applyAlignment="0" applyProtection="0">
      <alignment vertical="center"/>
    </xf>
    <xf numFmtId="0" fontId="72" fillId="24" borderId="0" applyNumberFormat="0" applyBorder="0" applyAlignment="0" applyProtection="0">
      <alignment vertical="center"/>
    </xf>
    <xf numFmtId="0" fontId="65" fillId="0" borderId="25" applyNumberFormat="0" applyFill="0" applyAlignment="0" applyProtection="0">
      <alignment vertical="center"/>
    </xf>
    <xf numFmtId="0" fontId="10" fillId="0" borderId="0"/>
    <xf numFmtId="0" fontId="72" fillId="17" borderId="0" applyNumberFormat="0" applyBorder="0" applyAlignment="0" applyProtection="0">
      <alignment vertical="center"/>
    </xf>
    <xf numFmtId="0" fontId="73" fillId="13" borderId="20" applyNumberFormat="0" applyAlignment="0" applyProtection="0">
      <alignment vertical="center"/>
    </xf>
    <xf numFmtId="0" fontId="78" fillId="13" borderId="22" applyNumberFormat="0" applyAlignment="0" applyProtection="0">
      <alignment vertical="center"/>
    </xf>
    <xf numFmtId="0" fontId="69" fillId="8" borderId="18" applyNumberFormat="0" applyAlignment="0" applyProtection="0">
      <alignment vertical="center"/>
    </xf>
    <xf numFmtId="0" fontId="62" fillId="32" borderId="0" applyNumberFormat="0" applyBorder="0" applyAlignment="0" applyProtection="0">
      <alignment vertical="center"/>
    </xf>
    <xf numFmtId="0" fontId="72" fillId="28" borderId="0" applyNumberFormat="0" applyBorder="0" applyAlignment="0" applyProtection="0">
      <alignment vertical="center"/>
    </xf>
    <xf numFmtId="0" fontId="79" fillId="0" borderId="23" applyNumberFormat="0" applyFill="0" applyAlignment="0" applyProtection="0">
      <alignment vertical="center"/>
    </xf>
    <xf numFmtId="0" fontId="80" fillId="0" borderId="24" applyNumberFormat="0" applyFill="0" applyAlignment="0" applyProtection="0">
      <alignment vertical="center"/>
    </xf>
    <xf numFmtId="0" fontId="83" fillId="31" borderId="0" applyNumberFormat="0" applyBorder="0" applyAlignment="0" applyProtection="0">
      <alignment vertical="center"/>
    </xf>
    <xf numFmtId="0" fontId="63" fillId="0" borderId="0">
      <alignment vertical="center"/>
    </xf>
    <xf numFmtId="0" fontId="76" fillId="16" borderId="0" applyNumberFormat="0" applyBorder="0" applyAlignment="0" applyProtection="0">
      <alignment vertical="center"/>
    </xf>
    <xf numFmtId="0" fontId="62" fillId="21" borderId="0" applyNumberFormat="0" applyBorder="0" applyAlignment="0" applyProtection="0">
      <alignment vertical="center"/>
    </xf>
    <xf numFmtId="0" fontId="72" fillId="12" borderId="0" applyNumberFormat="0" applyBorder="0" applyAlignment="0" applyProtection="0">
      <alignment vertical="center"/>
    </xf>
    <xf numFmtId="0" fontId="63" fillId="0" borderId="0">
      <alignment vertical="center"/>
    </xf>
    <xf numFmtId="0" fontId="62" fillId="20" borderId="0" applyNumberFormat="0" applyBorder="0" applyAlignment="0" applyProtection="0">
      <alignment vertical="center"/>
    </xf>
    <xf numFmtId="0" fontId="62" fillId="7" borderId="0" applyNumberFormat="0" applyBorder="0" applyAlignment="0" applyProtection="0">
      <alignment vertical="center"/>
    </xf>
    <xf numFmtId="0" fontId="63" fillId="0" borderId="0">
      <alignment vertical="center"/>
    </xf>
    <xf numFmtId="0" fontId="62" fillId="30" borderId="0" applyNumberFormat="0" applyBorder="0" applyAlignment="0" applyProtection="0">
      <alignment vertical="center"/>
    </xf>
    <xf numFmtId="0" fontId="62" fillId="4" borderId="0" applyNumberFormat="0" applyBorder="0" applyAlignment="0" applyProtection="0">
      <alignment vertical="center"/>
    </xf>
    <xf numFmtId="0" fontId="72" fillId="11" borderId="0" applyNumberFormat="0" applyBorder="0" applyAlignment="0" applyProtection="0">
      <alignment vertical="center"/>
    </xf>
    <xf numFmtId="0" fontId="68" fillId="0" borderId="0"/>
    <xf numFmtId="41" fontId="10" fillId="0" borderId="0" applyFont="0" applyFill="0" applyBorder="0" applyAlignment="0" applyProtection="0"/>
    <xf numFmtId="0" fontId="72" fillId="27" borderId="0" applyNumberFormat="0" applyBorder="0" applyAlignment="0" applyProtection="0">
      <alignment vertical="center"/>
    </xf>
    <xf numFmtId="0" fontId="62" fillId="29" borderId="0" applyNumberFormat="0" applyBorder="0" applyAlignment="0" applyProtection="0">
      <alignment vertical="center"/>
    </xf>
    <xf numFmtId="0" fontId="62" fillId="3" borderId="0" applyNumberFormat="0" applyBorder="0" applyAlignment="0" applyProtection="0">
      <alignment vertical="center"/>
    </xf>
    <xf numFmtId="0" fontId="72" fillId="10" borderId="0" applyNumberFormat="0" applyBorder="0" applyAlignment="0" applyProtection="0">
      <alignment vertical="center"/>
    </xf>
    <xf numFmtId="0" fontId="68" fillId="0" borderId="0">
      <alignment vertical="center"/>
    </xf>
    <xf numFmtId="0" fontId="62" fillId="6" borderId="0" applyNumberFormat="0" applyBorder="0" applyAlignment="0" applyProtection="0">
      <alignment vertical="center"/>
    </xf>
    <xf numFmtId="0" fontId="72" fillId="23" borderId="0" applyNumberFormat="0" applyBorder="0" applyAlignment="0" applyProtection="0">
      <alignment vertical="center"/>
    </xf>
    <xf numFmtId="0" fontId="72" fillId="26" borderId="0" applyNumberFormat="0" applyBorder="0" applyAlignment="0" applyProtection="0">
      <alignment vertical="center"/>
    </xf>
    <xf numFmtId="0" fontId="68" fillId="0" borderId="0">
      <alignment vertical="center"/>
    </xf>
    <xf numFmtId="0" fontId="62" fillId="2" borderId="0" applyNumberFormat="0" applyBorder="0" applyAlignment="0" applyProtection="0">
      <alignment vertical="center"/>
    </xf>
    <xf numFmtId="0" fontId="72" fillId="15" borderId="0" applyNumberFormat="0" applyBorder="0" applyAlignment="0" applyProtection="0">
      <alignment vertical="center"/>
    </xf>
    <xf numFmtId="0" fontId="63" fillId="0" borderId="0">
      <alignment vertical="center"/>
    </xf>
    <xf numFmtId="0" fontId="68" fillId="0" borderId="0"/>
  </cellStyleXfs>
  <cellXfs count="252">
    <xf numFmtId="0" fontId="0" fillId="0" borderId="0" xfId="0" applyFont="1" applyAlignment="1">
      <alignment vertical="top"/>
      <protection locked="0"/>
    </xf>
    <xf numFmtId="0" fontId="1" fillId="0" borderId="0" xfId="0" applyFont="1" applyAlignment="1">
      <alignment vertical="top"/>
      <protection locked="0"/>
    </xf>
    <xf numFmtId="0" fontId="2" fillId="0" borderId="0" xfId="0" applyFont="1" applyAlignment="1">
      <alignment horizontal="center" vertical="top" wrapText="1"/>
      <protection locked="0"/>
    </xf>
    <xf numFmtId="0" fontId="3" fillId="0" borderId="0" xfId="0" applyFont="1" applyFill="1" applyBorder="1" applyAlignment="1">
      <alignment vertical="top" wrapText="1"/>
      <protection locked="0"/>
    </xf>
    <xf numFmtId="0" fontId="4" fillId="0" borderId="0" xfId="0" applyFont="1" applyAlignment="1">
      <alignment vertical="top"/>
      <protection locked="0"/>
    </xf>
    <xf numFmtId="0" fontId="5" fillId="0" borderId="0" xfId="0" applyFont="1" applyAlignment="1">
      <alignment vertical="top"/>
      <protection locked="0"/>
    </xf>
    <xf numFmtId="0" fontId="1" fillId="0" borderId="0" xfId="0" applyFont="1" applyAlignment="1">
      <alignment vertical="top" wrapText="1"/>
      <protection locked="0"/>
    </xf>
    <xf numFmtId="0" fontId="6" fillId="0" borderId="0" xfId="0" applyFont="1" applyAlignment="1">
      <alignment vertical="top" wrapText="1"/>
      <protection locked="0"/>
    </xf>
    <xf numFmtId="0" fontId="7" fillId="0" borderId="0" xfId="0" applyFont="1" applyFill="1" applyAlignment="1" applyProtection="1">
      <alignment horizontal="center" wrapText="1"/>
    </xf>
    <xf numFmtId="0" fontId="8" fillId="0" borderId="0" xfId="0" applyFont="1" applyFill="1" applyAlignment="1" applyProtection="1">
      <alignment horizontal="center" wrapText="1"/>
    </xf>
    <xf numFmtId="0" fontId="9" fillId="0" borderId="1" xfId="0" applyFont="1" applyFill="1" applyBorder="1" applyAlignment="1" applyProtection="1">
      <alignment horizontal="left" vertical="center" wrapText="1"/>
    </xf>
    <xf numFmtId="0" fontId="10" fillId="0" borderId="0" xfId="0" applyFont="1" applyFill="1" applyAlignment="1" applyProtection="1">
      <alignment vertical="center" wrapText="1"/>
    </xf>
    <xf numFmtId="0" fontId="11" fillId="0" borderId="2" xfId="0" applyFont="1" applyFill="1" applyBorder="1" applyAlignment="1" applyProtection="1">
      <alignment horizontal="center" vertical="center" wrapText="1"/>
    </xf>
    <xf numFmtId="0" fontId="12" fillId="0" borderId="2" xfId="0"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wrapText="1"/>
    </xf>
    <xf numFmtId="0" fontId="12" fillId="0" borderId="2" xfId="0" applyNumberFormat="1" applyFont="1" applyFill="1" applyBorder="1" applyAlignment="1" applyProtection="1">
      <alignment horizontal="center" vertical="center" wrapText="1"/>
    </xf>
    <xf numFmtId="0" fontId="9" fillId="0" borderId="2" xfId="0" applyFont="1" applyFill="1" applyBorder="1" applyAlignment="1" applyProtection="1">
      <alignment horizontal="left" vertical="center" wrapText="1"/>
    </xf>
    <xf numFmtId="0" fontId="13" fillId="0" borderId="2" xfId="0" applyFont="1" applyFill="1" applyBorder="1" applyAlignment="1" applyProtection="1">
      <alignment horizontal="center" vertical="center" wrapText="1"/>
    </xf>
    <xf numFmtId="0" fontId="9" fillId="0" borderId="2" xfId="0" applyFont="1" applyFill="1" applyBorder="1" applyAlignment="1" applyProtection="1">
      <alignment horizontal="center" vertical="center" wrapText="1"/>
    </xf>
    <xf numFmtId="0" fontId="13" fillId="0" borderId="2" xfId="0" applyFont="1" applyFill="1" applyBorder="1" applyAlignment="1" applyProtection="1">
      <alignment vertical="center" wrapText="1"/>
    </xf>
    <xf numFmtId="0" fontId="12" fillId="0" borderId="2" xfId="0" applyFont="1" applyFill="1" applyBorder="1" applyAlignment="1" applyProtection="1">
      <alignment vertical="center" wrapText="1"/>
    </xf>
    <xf numFmtId="0" fontId="9" fillId="0" borderId="2" xfId="0" applyNumberFormat="1" applyFont="1" applyFill="1" applyBorder="1" applyAlignment="1" applyProtection="1">
      <alignment vertical="center" wrapText="1"/>
    </xf>
    <xf numFmtId="0" fontId="9" fillId="0" borderId="2" xfId="0" applyFont="1" applyFill="1" applyBorder="1" applyAlignment="1" applyProtection="1">
      <alignment vertical="center" wrapText="1"/>
    </xf>
    <xf numFmtId="0" fontId="12" fillId="0" borderId="2" xfId="0" applyFont="1" applyFill="1" applyBorder="1" applyAlignment="1" applyProtection="1">
      <alignment horizontal="left" vertical="center" wrapText="1"/>
    </xf>
    <xf numFmtId="0" fontId="11" fillId="0" borderId="2" xfId="0" applyFont="1" applyFill="1" applyBorder="1" applyAlignment="1" applyProtection="1">
      <alignment horizontal="justify" vertical="center" wrapText="1"/>
    </xf>
    <xf numFmtId="0" fontId="12" fillId="0" borderId="2" xfId="0" applyFont="1" applyFill="1" applyBorder="1" applyAlignment="1" applyProtection="1">
      <alignment horizontal="justify" vertical="center" wrapText="1"/>
    </xf>
    <xf numFmtId="0" fontId="14" fillId="0" borderId="2" xfId="0" applyFont="1" applyFill="1" applyBorder="1" applyAlignment="1" applyProtection="1">
      <alignment horizontal="center" vertical="center" wrapText="1"/>
    </xf>
    <xf numFmtId="0" fontId="15" fillId="0" borderId="2" xfId="0" applyFont="1" applyFill="1" applyBorder="1" applyAlignment="1" applyProtection="1">
      <alignment horizontal="justify" vertical="center" wrapText="1"/>
    </xf>
    <xf numFmtId="0" fontId="16" fillId="0" borderId="2" xfId="0" applyFont="1" applyFill="1" applyBorder="1" applyAlignment="1" applyProtection="1">
      <alignment horizontal="justify" vertical="center" wrapText="1"/>
    </xf>
    <xf numFmtId="0" fontId="14" fillId="0" borderId="0" xfId="0" applyNumberFormat="1" applyFont="1" applyFill="1" applyAlignment="1" applyProtection="1">
      <alignment horizontal="justify" vertical="center" wrapText="1"/>
    </xf>
    <xf numFmtId="0" fontId="17" fillId="0" borderId="0" xfId="0" applyFont="1" applyFill="1" applyAlignment="1" applyProtection="1">
      <alignment horizontal="center" vertical="center" wrapText="1"/>
    </xf>
    <xf numFmtId="0" fontId="9" fillId="0" borderId="2" xfId="0" applyFont="1" applyFill="1" applyBorder="1" applyAlignment="1" applyProtection="1">
      <alignment wrapText="1"/>
    </xf>
    <xf numFmtId="178" fontId="9" fillId="0" borderId="2" xfId="0" applyNumberFormat="1" applyFont="1" applyFill="1" applyBorder="1" applyAlignment="1" applyProtection="1">
      <alignment horizontal="center" vertical="center" wrapText="1"/>
    </xf>
    <xf numFmtId="9" fontId="9" fillId="0" borderId="2" xfId="12" applyFont="1" applyFill="1" applyBorder="1" applyAlignment="1" applyProtection="1">
      <alignment vertical="center" wrapText="1"/>
    </xf>
    <xf numFmtId="0" fontId="9" fillId="0" borderId="3" xfId="0" applyFont="1" applyFill="1" applyBorder="1" applyAlignment="1" applyProtection="1">
      <alignment horizontal="center" vertical="center" wrapText="1"/>
    </xf>
    <xf numFmtId="0" fontId="9" fillId="0" borderId="4" xfId="0" applyFont="1" applyFill="1" applyBorder="1" applyAlignment="1" applyProtection="1">
      <alignment horizontal="center" vertical="center" wrapText="1"/>
    </xf>
    <xf numFmtId="0" fontId="9" fillId="0" borderId="5" xfId="0" applyFont="1" applyFill="1" applyBorder="1" applyAlignment="1" applyProtection="1">
      <alignment vertical="center" wrapText="1"/>
    </xf>
    <xf numFmtId="0" fontId="14" fillId="0" borderId="2" xfId="0" applyFont="1" applyFill="1" applyBorder="1" applyAlignment="1" applyProtection="1">
      <alignment vertical="center" wrapText="1"/>
    </xf>
    <xf numFmtId="0" fontId="5" fillId="0" borderId="0" xfId="0" applyFont="1" applyAlignment="1">
      <alignment vertical="top" wrapText="1"/>
      <protection locked="0"/>
    </xf>
    <xf numFmtId="0" fontId="1" fillId="0" borderId="0" xfId="0" applyFont="1" applyAlignment="1">
      <alignment vertical="top" wrapText="1" shrinkToFit="1"/>
      <protection locked="0"/>
    </xf>
    <xf numFmtId="0" fontId="18" fillId="0" borderId="0" xfId="0" applyFont="1" applyAlignment="1">
      <alignment vertical="top" wrapText="1"/>
      <protection locked="0"/>
    </xf>
    <xf numFmtId="0" fontId="17" fillId="0" borderId="0" xfId="0" applyFont="1" applyAlignment="1">
      <alignment vertical="top" wrapText="1"/>
      <protection locked="0"/>
    </xf>
    <xf numFmtId="0" fontId="19" fillId="0" borderId="0" xfId="0" applyFont="1" applyFill="1" applyAlignment="1" applyProtection="1">
      <alignment horizontal="center" vertical="center" wrapText="1"/>
    </xf>
    <xf numFmtId="0" fontId="8" fillId="0" borderId="0" xfId="0" applyFont="1" applyFill="1" applyAlignment="1" applyProtection="1">
      <alignment horizontal="center" vertical="center" wrapText="1"/>
    </xf>
    <xf numFmtId="0" fontId="2" fillId="0" borderId="0" xfId="0" applyFont="1" applyFill="1" applyAlignment="1" applyProtection="1">
      <alignment horizontal="center" vertical="center" wrapText="1"/>
    </xf>
    <xf numFmtId="0" fontId="7" fillId="0" borderId="0" xfId="0" applyFont="1" applyFill="1" applyAlignment="1" applyProtection="1">
      <alignment horizontal="center" vertical="center" wrapText="1"/>
    </xf>
    <xf numFmtId="0" fontId="9" fillId="0" borderId="0" xfId="0" applyFont="1" applyFill="1" applyAlignment="1" applyProtection="1">
      <alignment wrapText="1"/>
    </xf>
    <xf numFmtId="0" fontId="10" fillId="0" borderId="0" xfId="0" applyFont="1" applyFill="1" applyAlignment="1" applyProtection="1">
      <alignment wrapText="1"/>
    </xf>
    <xf numFmtId="0" fontId="17" fillId="0" borderId="0" xfId="0" applyFont="1" applyFill="1" applyAlignment="1" applyProtection="1">
      <alignment horizontal="left" vertical="center" wrapText="1"/>
    </xf>
    <xf numFmtId="0" fontId="11" fillId="0" borderId="3" xfId="0" applyFont="1" applyFill="1" applyBorder="1" applyAlignment="1" applyProtection="1">
      <alignment horizontal="center" vertical="center" wrapText="1"/>
    </xf>
    <xf numFmtId="0" fontId="20" fillId="0" borderId="2" xfId="0" applyFont="1" applyFill="1" applyBorder="1" applyAlignment="1" applyProtection="1">
      <alignment horizontal="center" vertical="center" wrapText="1"/>
    </xf>
    <xf numFmtId="0" fontId="11" fillId="0" borderId="2" xfId="0" applyFont="1" applyFill="1" applyBorder="1" applyAlignment="1" applyProtection="1">
      <alignment vertical="center" wrapText="1"/>
    </xf>
    <xf numFmtId="0" fontId="9" fillId="0" borderId="2" xfId="0" applyNumberFormat="1" applyFont="1" applyFill="1" applyBorder="1" applyAlignment="1" applyProtection="1">
      <alignment horizontal="left" vertical="center" wrapText="1"/>
    </xf>
    <xf numFmtId="177" fontId="9" fillId="0" borderId="2" xfId="0" applyNumberFormat="1" applyFont="1" applyFill="1" applyBorder="1" applyAlignment="1" applyProtection="1">
      <alignment horizontal="center" vertical="center" wrapText="1"/>
    </xf>
    <xf numFmtId="177" fontId="9" fillId="0" borderId="2" xfId="12" applyNumberFormat="1" applyFont="1" applyFill="1" applyBorder="1" applyAlignment="1" applyProtection="1">
      <alignment vertical="center" wrapText="1"/>
    </xf>
    <xf numFmtId="177" fontId="9" fillId="0" borderId="2" xfId="0" applyNumberFormat="1" applyFont="1" applyFill="1" applyBorder="1" applyAlignment="1" applyProtection="1">
      <alignment vertical="center" wrapText="1"/>
    </xf>
    <xf numFmtId="0" fontId="11" fillId="0" borderId="6" xfId="0" applyFont="1" applyFill="1" applyBorder="1" applyAlignment="1" applyProtection="1">
      <alignment horizontal="center" vertical="center" wrapText="1"/>
    </xf>
    <xf numFmtId="0" fontId="12" fillId="0" borderId="7" xfId="0" applyFont="1" applyFill="1" applyBorder="1" applyAlignment="1" applyProtection="1">
      <alignment horizontal="center" vertical="center" wrapText="1"/>
    </xf>
    <xf numFmtId="177" fontId="12" fillId="0" borderId="2" xfId="0" applyNumberFormat="1" applyFont="1" applyFill="1" applyBorder="1" applyAlignment="1" applyProtection="1">
      <alignment horizontal="center" vertical="center" wrapText="1"/>
    </xf>
    <xf numFmtId="0" fontId="13" fillId="0" borderId="6" xfId="0" applyFont="1" applyFill="1" applyBorder="1" applyAlignment="1" applyProtection="1">
      <alignment horizontal="justify" vertical="center" wrapText="1"/>
    </xf>
    <xf numFmtId="0" fontId="9" fillId="0" borderId="7" xfId="0" applyFont="1" applyFill="1" applyBorder="1" applyAlignment="1" applyProtection="1">
      <alignment horizontal="justify" vertical="center" wrapText="1"/>
    </xf>
    <xf numFmtId="176" fontId="9" fillId="0" borderId="2" xfId="0" applyNumberFormat="1" applyFont="1" applyFill="1" applyBorder="1" applyAlignment="1" applyProtection="1">
      <alignment horizontal="center" vertical="center" wrapText="1"/>
    </xf>
    <xf numFmtId="0" fontId="13" fillId="0" borderId="0" xfId="0" applyFont="1" applyFill="1" applyBorder="1" applyAlignment="1" applyProtection="1">
      <alignment horizontal="left" vertical="center" wrapText="1"/>
    </xf>
    <xf numFmtId="0" fontId="17" fillId="0" borderId="0" xfId="0" applyFont="1" applyFill="1" applyAlignment="1" applyProtection="1">
      <alignment wrapText="1"/>
    </xf>
    <xf numFmtId="0" fontId="2" fillId="0" borderId="0" xfId="0" applyFont="1" applyAlignment="1">
      <alignment horizontal="center" vertical="center"/>
      <protection locked="0"/>
    </xf>
    <xf numFmtId="0" fontId="21" fillId="0" borderId="0" xfId="0" applyFont="1" applyFill="1" applyBorder="1" applyAlignment="1">
      <alignment vertical="top" wrapText="1"/>
      <protection locked="0"/>
    </xf>
    <xf numFmtId="0" fontId="13" fillId="0" borderId="0" xfId="0" applyFont="1" applyAlignment="1">
      <alignment vertical="top"/>
      <protection locked="0"/>
    </xf>
    <xf numFmtId="0" fontId="1" fillId="0" borderId="0" xfId="0" applyFont="1" applyFill="1" applyAlignment="1">
      <alignment vertical="top"/>
      <protection locked="0"/>
    </xf>
    <xf numFmtId="0" fontId="18" fillId="0" borderId="0" xfId="15" applyFont="1" applyFill="1" applyBorder="1" applyAlignment="1">
      <alignment horizontal="left" vertical="center" shrinkToFit="1"/>
    </xf>
    <xf numFmtId="0" fontId="18" fillId="0" borderId="0" xfId="15" applyFont="1" applyFill="1" applyAlignment="1">
      <alignment horizontal="left" vertical="center" shrinkToFit="1"/>
    </xf>
    <xf numFmtId="0" fontId="19" fillId="0" borderId="0" xfId="15" applyFont="1" applyFill="1" applyAlignment="1">
      <alignment horizontal="center" vertical="center" shrinkToFit="1"/>
    </xf>
    <xf numFmtId="0" fontId="8" fillId="0" borderId="0" xfId="15" applyFont="1" applyFill="1" applyAlignment="1">
      <alignment horizontal="center" vertical="center" shrinkToFit="1"/>
    </xf>
    <xf numFmtId="0" fontId="9" fillId="0" borderId="0" xfId="15" applyFont="1" applyFill="1" applyBorder="1" applyAlignment="1">
      <alignment horizontal="left" vertical="center" shrinkToFit="1"/>
    </xf>
    <xf numFmtId="0" fontId="22" fillId="0" borderId="0" xfId="15" applyFont="1" applyFill="1" applyBorder="1" applyAlignment="1">
      <alignment vertical="center"/>
    </xf>
    <xf numFmtId="0" fontId="9" fillId="0" borderId="0" xfId="57" applyFont="1" applyFill="1" applyBorder="1" applyAlignment="1"/>
    <xf numFmtId="0" fontId="9" fillId="0" borderId="0" xfId="57" applyFont="1" applyFill="1" applyAlignment="1"/>
    <xf numFmtId="179" fontId="10" fillId="0" borderId="0" xfId="15" applyNumberFormat="1" applyFont="1" applyFill="1" applyAlignment="1">
      <alignment horizontal="right"/>
    </xf>
    <xf numFmtId="0" fontId="11" fillId="0" borderId="2" xfId="15" applyFont="1" applyFill="1" applyBorder="1" applyAlignment="1">
      <alignment horizontal="center" vertical="center" shrinkToFit="1"/>
    </xf>
    <xf numFmtId="179" fontId="11" fillId="0" borderId="2" xfId="15" applyNumberFormat="1" applyFont="1" applyFill="1" applyBorder="1" applyAlignment="1">
      <alignment horizontal="center" vertical="center" wrapText="1"/>
    </xf>
    <xf numFmtId="179" fontId="12" fillId="0" borderId="2" xfId="15" applyNumberFormat="1" applyFont="1" applyFill="1" applyBorder="1" applyAlignment="1">
      <alignment horizontal="center" vertical="center" wrapText="1"/>
    </xf>
    <xf numFmtId="0" fontId="12" fillId="0" borderId="2" xfId="15" applyFont="1" applyFill="1" applyBorder="1" applyAlignment="1">
      <alignment horizontal="center" vertical="center" shrinkToFit="1"/>
    </xf>
    <xf numFmtId="49" fontId="23" fillId="0" borderId="8" xfId="36" applyNumberFormat="1" applyFont="1" applyFill="1" applyBorder="1" applyAlignment="1">
      <alignment horizontal="left" vertical="center" shrinkToFit="1"/>
    </xf>
    <xf numFmtId="180" fontId="12" fillId="0" borderId="2" xfId="16" applyNumberFormat="1" applyFont="1" applyFill="1" applyBorder="1" applyAlignment="1">
      <alignment horizontal="center" vertical="center" wrapText="1"/>
    </xf>
    <xf numFmtId="180" fontId="9" fillId="0" borderId="2" xfId="16" applyNumberFormat="1" applyFont="1" applyFill="1" applyBorder="1" applyAlignment="1">
      <alignment horizontal="center" vertical="center" wrapText="1"/>
    </xf>
    <xf numFmtId="181" fontId="24" fillId="0" borderId="2" xfId="12" applyNumberFormat="1" applyFont="1" applyFill="1" applyBorder="1" applyAlignment="1" applyProtection="1">
      <alignment horizontal="center" vertical="center" wrapText="1"/>
    </xf>
    <xf numFmtId="49" fontId="25" fillId="0" borderId="8" xfId="36" applyNumberFormat="1" applyFont="1" applyFill="1" applyBorder="1" applyAlignment="1">
      <alignment horizontal="left" vertical="center" shrinkToFit="1"/>
    </xf>
    <xf numFmtId="180" fontId="24" fillId="0" borderId="8" xfId="11" applyNumberFormat="1" applyFont="1" applyFill="1" applyBorder="1" applyAlignment="1">
      <alignment horizontal="center" vertical="center" wrapText="1"/>
    </xf>
    <xf numFmtId="180" fontId="9" fillId="0" borderId="2" xfId="0" applyNumberFormat="1" applyFont="1" applyFill="1" applyBorder="1" applyAlignment="1" applyProtection="1">
      <alignment horizontal="center" vertical="center" wrapText="1"/>
    </xf>
    <xf numFmtId="49" fontId="26" fillId="0" borderId="8" xfId="36" applyNumberFormat="1" applyFont="1" applyFill="1" applyBorder="1" applyAlignment="1">
      <alignment horizontal="left" vertical="center" shrinkToFit="1"/>
    </xf>
    <xf numFmtId="180" fontId="26" fillId="0" borderId="8" xfId="0" applyNumberFormat="1" applyFont="1" applyFill="1" applyBorder="1" applyAlignment="1" applyProtection="1">
      <alignment horizontal="center" vertical="center" wrapText="1"/>
    </xf>
    <xf numFmtId="180" fontId="27" fillId="0" borderId="8" xfId="0" applyNumberFormat="1" applyFont="1" applyFill="1" applyBorder="1" applyAlignment="1" applyProtection="1">
      <alignment horizontal="right" vertical="center" wrapText="1"/>
    </xf>
    <xf numFmtId="180" fontId="28" fillId="0" borderId="2" xfId="16" applyNumberFormat="1" applyFont="1" applyFill="1" applyBorder="1" applyAlignment="1">
      <alignment horizontal="right" vertical="center" wrapText="1"/>
    </xf>
    <xf numFmtId="0" fontId="13" fillId="0" borderId="0" xfId="0" applyFont="1" applyFill="1" applyAlignment="1">
      <alignment vertical="top"/>
      <protection locked="0"/>
    </xf>
    <xf numFmtId="0" fontId="1" fillId="0" borderId="0" xfId="0" applyFont="1" applyFill="1" applyAlignment="1">
      <alignment vertical="top" shrinkToFit="1"/>
      <protection locked="0"/>
    </xf>
    <xf numFmtId="0" fontId="29" fillId="0" borderId="0" xfId="15" applyFont="1" applyFill="1" applyAlignment="1">
      <alignment horizontal="center" vertical="center" shrinkToFit="1"/>
    </xf>
    <xf numFmtId="0" fontId="30" fillId="0" borderId="0" xfId="15" applyFont="1" applyFill="1" applyAlignment="1">
      <alignment horizontal="center" vertical="center" shrinkToFit="1"/>
    </xf>
    <xf numFmtId="0" fontId="9" fillId="0" borderId="0" xfId="15" applyFont="1" applyFill="1" applyAlignment="1">
      <alignment horizontal="left" vertical="center" shrinkToFit="1"/>
    </xf>
    <xf numFmtId="0" fontId="22" fillId="0" borderId="0" xfId="15" applyFont="1" applyFill="1">
      <alignment vertical="center"/>
    </xf>
    <xf numFmtId="179" fontId="10" fillId="0" borderId="0" xfId="15" applyNumberFormat="1" applyFont="1" applyFill="1" applyBorder="1" applyAlignment="1">
      <alignment horizontal="right" vertical="center"/>
    </xf>
    <xf numFmtId="49" fontId="23" fillId="0" borderId="2" xfId="36" applyNumberFormat="1" applyFont="1" applyFill="1" applyBorder="1" applyAlignment="1">
      <alignment horizontal="left" vertical="center" shrinkToFit="1"/>
    </xf>
    <xf numFmtId="180" fontId="26" fillId="0" borderId="2" xfId="8" applyNumberFormat="1" applyFont="1" applyFill="1" applyBorder="1" applyAlignment="1" applyProtection="1">
      <alignment horizontal="right" vertical="center" wrapText="1"/>
    </xf>
    <xf numFmtId="180" fontId="31" fillId="0" borderId="2" xfId="8" applyNumberFormat="1" applyFont="1" applyFill="1" applyBorder="1" applyAlignment="1" applyProtection="1">
      <alignment horizontal="right" vertical="center" wrapText="1"/>
    </xf>
    <xf numFmtId="181" fontId="9" fillId="0" borderId="2" xfId="12" applyNumberFormat="1" applyFont="1" applyFill="1" applyBorder="1" applyAlignment="1" applyProtection="1">
      <alignment horizontal="right" vertical="center" wrapText="1"/>
    </xf>
    <xf numFmtId="181" fontId="24" fillId="0" borderId="2" xfId="12" applyNumberFormat="1" applyFont="1" applyFill="1" applyBorder="1" applyAlignment="1" applyProtection="1">
      <alignment vertical="center" wrapText="1"/>
    </xf>
    <xf numFmtId="49" fontId="24" fillId="0" borderId="2" xfId="36" applyNumberFormat="1" applyFont="1" applyFill="1" applyBorder="1" applyAlignment="1">
      <alignment horizontal="left" vertical="center" shrinkToFit="1"/>
    </xf>
    <xf numFmtId="180" fontId="24" fillId="0" borderId="2" xfId="8" applyNumberFormat="1" applyFont="1" applyFill="1" applyBorder="1" applyAlignment="1" applyProtection="1">
      <alignment horizontal="right" vertical="center" wrapText="1"/>
    </xf>
    <xf numFmtId="180" fontId="32" fillId="0" borderId="2" xfId="8" applyNumberFormat="1" applyFont="1" applyFill="1" applyBorder="1" applyAlignment="1" applyProtection="1">
      <alignment horizontal="right" vertical="center" wrapText="1"/>
    </xf>
    <xf numFmtId="180" fontId="12" fillId="0" borderId="2" xfId="8" applyNumberFormat="1" applyFont="1" applyFill="1" applyBorder="1" applyAlignment="1" applyProtection="1">
      <alignment horizontal="right" vertical="center"/>
    </xf>
    <xf numFmtId="180" fontId="31" fillId="0" borderId="2" xfId="8" applyNumberFormat="1" applyFont="1" applyFill="1" applyBorder="1" applyAlignment="1" applyProtection="1">
      <alignment horizontal="right" vertical="center"/>
    </xf>
    <xf numFmtId="180" fontId="9" fillId="0" borderId="2" xfId="8" applyNumberFormat="1" applyFont="1" applyFill="1" applyBorder="1" applyAlignment="1" applyProtection="1">
      <alignment horizontal="right" vertical="center"/>
    </xf>
    <xf numFmtId="180" fontId="32" fillId="0" borderId="2" xfId="8" applyNumberFormat="1" applyFont="1" applyFill="1" applyBorder="1" applyAlignment="1" applyProtection="1">
      <alignment horizontal="right" vertical="center"/>
    </xf>
    <xf numFmtId="180" fontId="12" fillId="0" borderId="2" xfId="16" applyNumberFormat="1" applyFont="1" applyFill="1" applyBorder="1" applyAlignment="1">
      <alignment horizontal="right" vertical="center" wrapText="1"/>
    </xf>
    <xf numFmtId="180" fontId="9" fillId="0" borderId="2" xfId="16" applyNumberFormat="1" applyFont="1" applyFill="1" applyBorder="1" applyAlignment="1">
      <alignment horizontal="right" vertical="center" wrapText="1"/>
    </xf>
    <xf numFmtId="49" fontId="23" fillId="0" borderId="2" xfId="36" applyNumberFormat="1" applyFont="1" applyFill="1" applyBorder="1" applyAlignment="1">
      <alignment horizontal="center" vertical="center" shrinkToFit="1"/>
    </xf>
    <xf numFmtId="0" fontId="13" fillId="0" borderId="0" xfId="0" applyFont="1" applyFill="1" applyAlignment="1">
      <alignment vertical="top" shrinkToFit="1"/>
      <protection locked="0"/>
    </xf>
    <xf numFmtId="180" fontId="33" fillId="0" borderId="8" xfId="40" applyNumberFormat="1" applyFont="1" applyFill="1" applyBorder="1" applyAlignment="1">
      <alignment horizontal="right" vertical="center" wrapText="1"/>
    </xf>
    <xf numFmtId="180" fontId="23" fillId="0" borderId="8" xfId="0" applyNumberFormat="1" applyFont="1" applyFill="1" applyBorder="1" applyAlignment="1" applyProtection="1">
      <alignment horizontal="right" vertical="center" wrapText="1"/>
    </xf>
    <xf numFmtId="180" fontId="11" fillId="0" borderId="2" xfId="16" applyNumberFormat="1" applyFont="1" applyFill="1" applyBorder="1" applyAlignment="1">
      <alignment horizontal="right" vertical="center" wrapText="1"/>
    </xf>
    <xf numFmtId="0" fontId="34" fillId="0" borderId="0" xfId="15" applyFont="1" applyFill="1" applyAlignment="1">
      <alignment horizontal="left" vertical="center" shrinkToFit="1"/>
    </xf>
    <xf numFmtId="0" fontId="35" fillId="0" borderId="0" xfId="15" applyFont="1" applyFill="1">
      <alignment vertical="center"/>
    </xf>
    <xf numFmtId="0" fontId="36" fillId="0" borderId="0" xfId="57" applyFont="1" applyFill="1" applyAlignment="1"/>
    <xf numFmtId="0" fontId="34" fillId="0" borderId="0" xfId="57" applyFont="1" applyFill="1" applyAlignment="1"/>
    <xf numFmtId="179" fontId="17" fillId="0" borderId="0" xfId="15" applyNumberFormat="1" applyFont="1" applyFill="1" applyBorder="1" applyAlignment="1">
      <alignment horizontal="right" vertical="center"/>
    </xf>
    <xf numFmtId="0" fontId="28" fillId="0" borderId="2" xfId="15" applyFont="1" applyFill="1" applyBorder="1" applyAlignment="1">
      <alignment horizontal="center" vertical="center" shrinkToFit="1"/>
    </xf>
    <xf numFmtId="49" fontId="37" fillId="0" borderId="9" xfId="0" applyNumberFormat="1" applyFont="1" applyFill="1" applyBorder="1" applyAlignment="1" applyProtection="1">
      <alignment horizontal="center" vertical="center" wrapText="1"/>
    </xf>
    <xf numFmtId="49" fontId="38" fillId="0" borderId="10" xfId="0" applyNumberFormat="1" applyFont="1" applyFill="1" applyBorder="1" applyAlignment="1" applyProtection="1">
      <alignment horizontal="center" vertical="center" wrapText="1"/>
    </xf>
    <xf numFmtId="49" fontId="39" fillId="0" borderId="10" xfId="0" applyNumberFormat="1" applyFont="1" applyFill="1" applyBorder="1" applyAlignment="1" applyProtection="1">
      <alignment horizontal="center" vertical="center" wrapText="1"/>
    </xf>
    <xf numFmtId="49" fontId="39" fillId="0" borderId="11" xfId="0" applyNumberFormat="1" applyFont="1" applyFill="1" applyBorder="1" applyAlignment="1" applyProtection="1">
      <alignment horizontal="center" vertical="center" wrapText="1"/>
    </xf>
    <xf numFmtId="0" fontId="40" fillId="0" borderId="2" xfId="15" applyFont="1" applyFill="1" applyBorder="1" applyAlignment="1">
      <alignment horizontal="center" vertical="center" shrinkToFit="1"/>
    </xf>
    <xf numFmtId="49" fontId="39" fillId="0" borderId="12" xfId="0" applyNumberFormat="1" applyFont="1" applyFill="1" applyBorder="1" applyAlignment="1" applyProtection="1">
      <alignment horizontal="center" vertical="center" wrapText="1"/>
    </xf>
    <xf numFmtId="49" fontId="38" fillId="0" borderId="12" xfId="0" applyNumberFormat="1" applyFont="1" applyFill="1" applyBorder="1" applyAlignment="1" applyProtection="1">
      <alignment horizontal="center" vertical="center" wrapText="1"/>
    </xf>
    <xf numFmtId="49" fontId="37" fillId="0" borderId="12" xfId="0" applyNumberFormat="1" applyFont="1" applyFill="1" applyBorder="1" applyAlignment="1" applyProtection="1">
      <alignment horizontal="center" vertical="center" wrapText="1"/>
    </xf>
    <xf numFmtId="180" fontId="31" fillId="0" borderId="8" xfId="40" applyNumberFormat="1" applyFont="1" applyFill="1" applyBorder="1" applyAlignment="1">
      <alignment horizontal="right" vertical="center" wrapText="1"/>
    </xf>
    <xf numFmtId="181" fontId="24" fillId="0" borderId="2" xfId="12" applyNumberFormat="1" applyFont="1" applyFill="1" applyBorder="1" applyAlignment="1" applyProtection="1">
      <alignment horizontal="right" vertical="center" wrapText="1"/>
    </xf>
    <xf numFmtId="181" fontId="26" fillId="0" borderId="2" xfId="12" applyNumberFormat="1" applyFont="1" applyFill="1" applyBorder="1" applyAlignment="1" applyProtection="1">
      <alignment vertical="center" wrapText="1"/>
    </xf>
    <xf numFmtId="180" fontId="32" fillId="0" borderId="8" xfId="40" applyNumberFormat="1" applyFont="1" applyFill="1" applyBorder="1" applyAlignment="1">
      <alignment horizontal="right" vertical="center" wrapText="1"/>
    </xf>
    <xf numFmtId="180" fontId="32" fillId="0" borderId="13" xfId="40" applyNumberFormat="1" applyFont="1" applyFill="1" applyBorder="1" applyAlignment="1">
      <alignment horizontal="right" vertical="center" wrapText="1"/>
    </xf>
    <xf numFmtId="180" fontId="31" fillId="0" borderId="2" xfId="0" applyNumberFormat="1" applyFont="1" applyFill="1" applyBorder="1" applyAlignment="1">
      <alignment vertical="center"/>
      <protection locked="0"/>
    </xf>
    <xf numFmtId="180" fontId="31" fillId="0" borderId="14" xfId="40" applyNumberFormat="1" applyFont="1" applyFill="1" applyBorder="1" applyAlignment="1">
      <alignment horizontal="right" vertical="center" wrapText="1"/>
    </xf>
    <xf numFmtId="180" fontId="32" fillId="0" borderId="2" xfId="0" applyNumberFormat="1" applyFont="1" applyFill="1" applyBorder="1" applyAlignment="1">
      <alignment vertical="center"/>
      <protection locked="0"/>
    </xf>
    <xf numFmtId="180" fontId="32" fillId="0" borderId="14" xfId="40" applyNumberFormat="1" applyFont="1" applyFill="1" applyBorder="1" applyAlignment="1">
      <alignment horizontal="right" vertical="center" wrapText="1"/>
    </xf>
    <xf numFmtId="180" fontId="31" fillId="0" borderId="15" xfId="40" applyNumberFormat="1" applyFont="1" applyFill="1" applyBorder="1" applyAlignment="1">
      <alignment horizontal="right" vertical="center" wrapText="1"/>
    </xf>
    <xf numFmtId="180" fontId="31" fillId="0" borderId="8" xfId="43" applyNumberFormat="1" applyFont="1" applyFill="1" applyBorder="1" applyAlignment="1">
      <alignment horizontal="right" vertical="center" wrapText="1"/>
    </xf>
    <xf numFmtId="180" fontId="32" fillId="0" borderId="8" xfId="43" applyNumberFormat="1" applyFont="1" applyFill="1" applyBorder="1" applyAlignment="1">
      <alignment horizontal="right" vertical="center" wrapText="1"/>
    </xf>
    <xf numFmtId="181" fontId="26" fillId="0" borderId="2" xfId="12" applyNumberFormat="1" applyFont="1" applyFill="1" applyBorder="1" applyAlignment="1" applyProtection="1">
      <alignment horizontal="right" vertical="center" wrapText="1"/>
    </xf>
    <xf numFmtId="0" fontId="4" fillId="0" borderId="0" xfId="0" applyFont="1" applyFill="1" applyAlignment="1">
      <alignment vertical="top"/>
      <protection locked="0"/>
    </xf>
    <xf numFmtId="180" fontId="41" fillId="0" borderId="8" xfId="40" applyNumberFormat="1" applyFont="1" applyFill="1" applyBorder="1" applyAlignment="1">
      <alignment horizontal="right" vertical="center" wrapText="1"/>
    </xf>
    <xf numFmtId="0" fontId="21" fillId="0" borderId="0" xfId="0" applyFont="1" applyBorder="1" applyAlignment="1">
      <alignment vertical="top" wrapText="1"/>
      <protection locked="0"/>
    </xf>
    <xf numFmtId="0" fontId="17" fillId="0" borderId="0" xfId="0" applyFont="1" applyFill="1" applyAlignment="1" applyProtection="1">
      <alignment vertical="center"/>
    </xf>
    <xf numFmtId="0" fontId="42" fillId="0" borderId="0" xfId="0" applyFont="1" applyFill="1" applyAlignment="1" applyProtection="1">
      <alignment vertical="center"/>
    </xf>
    <xf numFmtId="0" fontId="15" fillId="0" borderId="0" xfId="0" applyFont="1" applyFill="1" applyProtection="1"/>
    <xf numFmtId="0" fontId="5" fillId="0" borderId="0" xfId="0" applyFont="1" applyFill="1" applyAlignment="1">
      <alignment vertical="top"/>
      <protection locked="0"/>
    </xf>
    <xf numFmtId="0" fontId="17" fillId="0" borderId="0" xfId="0" applyFont="1" applyFill="1" applyAlignment="1" applyProtection="1">
      <alignment horizontal="center"/>
    </xf>
    <xf numFmtId="0" fontId="17" fillId="0" borderId="0" xfId="0" applyFont="1" applyFill="1" applyProtection="1"/>
    <xf numFmtId="0" fontId="43" fillId="0" borderId="0" xfId="0" applyFont="1" applyFill="1" applyAlignment="1" applyProtection="1">
      <alignment vertical="center"/>
    </xf>
    <xf numFmtId="0" fontId="10" fillId="0" borderId="0" xfId="0" applyFont="1" applyFill="1" applyAlignment="1" applyProtection="1">
      <alignment vertical="center"/>
    </xf>
    <xf numFmtId="0" fontId="44" fillId="0" borderId="0" xfId="0" applyFont="1" applyFill="1" applyAlignment="1" applyProtection="1">
      <alignment horizontal="center" vertical="center"/>
    </xf>
    <xf numFmtId="0" fontId="45" fillId="0" borderId="0" xfId="0" applyFont="1" applyFill="1" applyAlignment="1" applyProtection="1">
      <alignment horizontal="center" vertical="center" shrinkToFit="1"/>
    </xf>
    <xf numFmtId="0" fontId="45" fillId="0" borderId="0" xfId="0" applyFont="1" applyFill="1" applyAlignment="1" applyProtection="1">
      <alignment horizontal="center" vertical="center"/>
    </xf>
    <xf numFmtId="0" fontId="14" fillId="0" borderId="16" xfId="0" applyFont="1" applyFill="1" applyBorder="1" applyAlignment="1" applyProtection="1">
      <alignment horizontal="left" vertical="center"/>
    </xf>
    <xf numFmtId="0" fontId="46" fillId="0" borderId="0" xfId="0" applyFont="1" applyFill="1" applyAlignment="1" applyProtection="1">
      <alignment vertical="center"/>
    </xf>
    <xf numFmtId="0" fontId="17" fillId="0" borderId="0" xfId="0" applyFont="1" applyFill="1" applyAlignment="1" applyProtection="1">
      <alignment horizontal="right" vertical="center"/>
    </xf>
    <xf numFmtId="49" fontId="15" fillId="0" borderId="13" xfId="0" applyNumberFormat="1" applyFont="1" applyFill="1" applyBorder="1" applyAlignment="1" applyProtection="1">
      <alignment horizontal="center" vertical="center" wrapText="1"/>
    </xf>
    <xf numFmtId="49" fontId="38" fillId="0" borderId="9" xfId="0" applyNumberFormat="1" applyFont="1" applyFill="1" applyBorder="1" applyAlignment="1" applyProtection="1">
      <alignment horizontal="center" vertical="center" wrapText="1"/>
    </xf>
    <xf numFmtId="49" fontId="16" fillId="0" borderId="15" xfId="0" applyNumberFormat="1" applyFont="1" applyFill="1" applyBorder="1" applyAlignment="1" applyProtection="1">
      <alignment horizontal="center" vertical="center" wrapText="1"/>
    </xf>
    <xf numFmtId="49" fontId="39" fillId="0" borderId="15" xfId="0" applyNumberFormat="1" applyFont="1" applyFill="1" applyBorder="1" applyAlignment="1" applyProtection="1">
      <alignment horizontal="left" vertical="center" wrapText="1"/>
    </xf>
    <xf numFmtId="49" fontId="15" fillId="0" borderId="12" xfId="0" applyNumberFormat="1" applyFont="1" applyFill="1" applyBorder="1" applyAlignment="1" applyProtection="1">
      <alignment horizontal="left" vertical="center" wrapText="1"/>
    </xf>
    <xf numFmtId="3" fontId="39" fillId="0" borderId="12" xfId="0" applyNumberFormat="1" applyFont="1" applyFill="1" applyBorder="1" applyAlignment="1" applyProtection="1">
      <alignment horizontal="right" vertical="center"/>
    </xf>
    <xf numFmtId="3" fontId="39" fillId="0" borderId="12" xfId="0" applyNumberFormat="1" applyFont="1" applyFill="1" applyBorder="1" applyAlignment="1">
      <alignment horizontal="right" vertical="center"/>
      <protection locked="0"/>
    </xf>
    <xf numFmtId="9" fontId="46" fillId="0" borderId="12" xfId="12" applyFont="1" applyFill="1" applyBorder="1" applyAlignment="1" applyProtection="1">
      <alignment horizontal="right" vertical="center"/>
    </xf>
    <xf numFmtId="49" fontId="46" fillId="0" borderId="15" xfId="0" applyNumberFormat="1" applyFont="1" applyFill="1" applyBorder="1" applyAlignment="1" applyProtection="1">
      <alignment horizontal="left" vertical="center" wrapText="1"/>
    </xf>
    <xf numFmtId="49" fontId="46" fillId="0" borderId="12" xfId="0" applyNumberFormat="1" applyFont="1" applyFill="1" applyBorder="1" applyAlignment="1" applyProtection="1">
      <alignment horizontal="left" vertical="center" wrapText="1"/>
    </xf>
    <xf numFmtId="3" fontId="46" fillId="0" borderId="12" xfId="0" applyNumberFormat="1" applyFont="1" applyFill="1" applyBorder="1" applyAlignment="1" applyProtection="1">
      <alignment horizontal="right" vertical="center"/>
    </xf>
    <xf numFmtId="3" fontId="46" fillId="0" borderId="12" xfId="0" applyNumberFormat="1" applyFont="1" applyFill="1" applyBorder="1" applyAlignment="1">
      <alignment horizontal="right" vertical="center"/>
      <protection locked="0"/>
    </xf>
    <xf numFmtId="49" fontId="16" fillId="0" borderId="15" xfId="0" applyNumberFormat="1" applyFont="1" applyFill="1" applyBorder="1" applyAlignment="1" applyProtection="1">
      <alignment vertical="center" wrapText="1"/>
    </xf>
    <xf numFmtId="49" fontId="15" fillId="0" borderId="12" xfId="0" applyNumberFormat="1" applyFont="1" applyFill="1" applyBorder="1" applyAlignment="1" applyProtection="1">
      <alignment horizontal="center" vertical="center" wrapText="1"/>
    </xf>
    <xf numFmtId="0" fontId="10" fillId="0" borderId="0" xfId="0" applyFont="1" applyFill="1" applyAlignment="1" applyProtection="1">
      <alignment horizontal="center"/>
    </xf>
    <xf numFmtId="0" fontId="10" fillId="0" borderId="0" xfId="0" applyFont="1" applyFill="1" applyProtection="1"/>
    <xf numFmtId="0" fontId="42" fillId="0" borderId="0" xfId="0" applyFont="1" applyFill="1" applyAlignment="1" applyProtection="1">
      <alignment vertical="center" shrinkToFit="1"/>
    </xf>
    <xf numFmtId="0" fontId="47" fillId="0" borderId="0" xfId="0" applyFont="1" applyFill="1" applyAlignment="1" applyProtection="1">
      <alignment vertical="center"/>
    </xf>
    <xf numFmtId="0" fontId="46" fillId="0" borderId="0" xfId="0" applyFont="1" applyFill="1" applyAlignment="1" applyProtection="1">
      <alignment vertical="center" shrinkToFit="1"/>
    </xf>
    <xf numFmtId="0" fontId="48" fillId="0" borderId="0" xfId="0" applyFont="1" applyFill="1" applyAlignment="1" applyProtection="1">
      <alignment horizontal="center" vertical="center"/>
    </xf>
    <xf numFmtId="0" fontId="49" fillId="0" borderId="0" xfId="0" applyFont="1" applyFill="1" applyAlignment="1" applyProtection="1">
      <alignment horizontal="center" vertical="center" shrinkToFit="1"/>
    </xf>
    <xf numFmtId="0" fontId="49" fillId="0" borderId="0" xfId="0" applyFont="1" applyFill="1" applyAlignment="1" applyProtection="1">
      <alignment horizontal="center" vertical="center"/>
    </xf>
    <xf numFmtId="0" fontId="14" fillId="0" borderId="16" xfId="0" applyFont="1" applyFill="1" applyBorder="1" applyAlignment="1" applyProtection="1">
      <alignment horizontal="left" vertical="center" shrinkToFit="1"/>
    </xf>
    <xf numFmtId="0" fontId="46" fillId="0" borderId="0" xfId="0" applyFont="1" applyFill="1" applyAlignment="1" applyProtection="1">
      <alignment horizontal="center"/>
    </xf>
    <xf numFmtId="49" fontId="38" fillId="0" borderId="9" xfId="0" applyNumberFormat="1" applyFont="1" applyFill="1" applyBorder="1" applyAlignment="1" applyProtection="1">
      <alignment horizontal="center" vertical="center" shrinkToFit="1"/>
    </xf>
    <xf numFmtId="49" fontId="39" fillId="0" borderId="12" xfId="0" applyNumberFormat="1" applyFont="1" applyFill="1" applyBorder="1" applyAlignment="1" applyProtection="1">
      <alignment horizontal="center" vertical="center" shrinkToFit="1"/>
    </xf>
    <xf numFmtId="49" fontId="50" fillId="0" borderId="12" xfId="0" applyNumberFormat="1" applyFont="1" applyFill="1" applyBorder="1" applyAlignment="1" applyProtection="1">
      <alignment horizontal="center" vertical="center" wrapText="1"/>
    </xf>
    <xf numFmtId="49" fontId="38" fillId="0" borderId="12" xfId="0" applyNumberFormat="1" applyFont="1" applyFill="1" applyBorder="1" applyAlignment="1" applyProtection="1">
      <alignment horizontal="left" vertical="center" shrinkToFit="1"/>
    </xf>
    <xf numFmtId="9" fontId="39" fillId="0" borderId="12" xfId="12" applyFont="1" applyFill="1" applyBorder="1" applyAlignment="1" applyProtection="1">
      <alignment horizontal="right" vertical="center"/>
    </xf>
    <xf numFmtId="49" fontId="46" fillId="0" borderId="12" xfId="0" applyNumberFormat="1" applyFont="1" applyFill="1" applyBorder="1" applyAlignment="1" applyProtection="1">
      <alignment horizontal="left" vertical="center" shrinkToFit="1"/>
    </xf>
    <xf numFmtId="3" fontId="9" fillId="0" borderId="2" xfId="0" applyNumberFormat="1" applyFont="1" applyFill="1" applyBorder="1" applyAlignment="1" applyProtection="1">
      <alignment horizontal="right" vertical="center"/>
    </xf>
    <xf numFmtId="49" fontId="50" fillId="0" borderId="12" xfId="0" applyNumberFormat="1" applyFont="1" applyFill="1" applyBorder="1" applyAlignment="1" applyProtection="1">
      <alignment horizontal="left" vertical="center" shrinkToFit="1"/>
    </xf>
    <xf numFmtId="49" fontId="39" fillId="0" borderId="12" xfId="0" applyNumberFormat="1" applyFont="1" applyFill="1" applyBorder="1" applyAlignment="1" applyProtection="1">
      <alignment horizontal="left" vertical="center" shrinkToFit="1"/>
    </xf>
    <xf numFmtId="177" fontId="51" fillId="0" borderId="2" xfId="0" applyNumberFormat="1" applyFont="1" applyFill="1" applyBorder="1" applyAlignment="1" applyProtection="1">
      <alignment horizontal="right" vertical="center"/>
    </xf>
    <xf numFmtId="49" fontId="16" fillId="0" borderId="15" xfId="0" applyNumberFormat="1" applyFont="1" applyFill="1" applyBorder="1" applyAlignment="1" applyProtection="1">
      <alignment horizontal="distributed" vertical="center" wrapText="1"/>
    </xf>
    <xf numFmtId="49" fontId="15" fillId="0" borderId="12" xfId="0" applyNumberFormat="1" applyFont="1" applyFill="1" applyBorder="1" applyAlignment="1" applyProtection="1">
      <alignment horizontal="center" vertical="center" shrinkToFit="1"/>
    </xf>
    <xf numFmtId="49" fontId="15" fillId="0" borderId="12" xfId="0" applyNumberFormat="1" applyFont="1" applyFill="1" applyBorder="1" applyAlignment="1" applyProtection="1">
      <alignment horizontal="left" vertical="center" shrinkToFit="1"/>
    </xf>
    <xf numFmtId="179" fontId="52" fillId="0" borderId="2" xfId="0" applyNumberFormat="1" applyFont="1" applyFill="1" applyBorder="1" applyAlignment="1" applyProtection="1">
      <alignment horizontal="right" vertical="center"/>
    </xf>
    <xf numFmtId="182" fontId="42" fillId="0" borderId="0" xfId="0" applyNumberFormat="1" applyFont="1" applyFill="1" applyAlignment="1" applyProtection="1">
      <alignment vertical="center" shrinkToFit="1"/>
    </xf>
    <xf numFmtId="182" fontId="42" fillId="0" borderId="0" xfId="0" applyNumberFormat="1" applyFont="1" applyFill="1" applyAlignment="1" applyProtection="1">
      <alignment vertical="center"/>
    </xf>
    <xf numFmtId="0" fontId="53" fillId="0" borderId="0" xfId="0" applyFont="1" applyFill="1" applyAlignment="1" applyProtection="1">
      <alignment vertical="center"/>
    </xf>
    <xf numFmtId="0" fontId="46" fillId="0" borderId="16" xfId="0" applyFont="1" applyFill="1" applyBorder="1" applyAlignment="1">
      <alignment horizontal="left" vertical="center"/>
      <protection locked="0"/>
    </xf>
    <xf numFmtId="3" fontId="39" fillId="0" borderId="12" xfId="0" applyNumberFormat="1" applyFont="1" applyFill="1" applyBorder="1" applyAlignment="1" applyProtection="1">
      <alignment horizontal="center" vertical="center"/>
    </xf>
    <xf numFmtId="49" fontId="54" fillId="0" borderId="12" xfId="0" applyNumberFormat="1" applyFont="1" applyFill="1" applyBorder="1" applyAlignment="1" applyProtection="1">
      <alignment horizontal="left" vertical="center" shrinkToFit="1"/>
    </xf>
    <xf numFmtId="3" fontId="12" fillId="0" borderId="2" xfId="0" applyNumberFormat="1" applyFont="1" applyFill="1" applyBorder="1" applyAlignment="1" applyProtection="1">
      <alignment horizontal="center" vertical="center"/>
    </xf>
    <xf numFmtId="3" fontId="12" fillId="0" borderId="2" xfId="0" applyNumberFormat="1" applyFont="1" applyFill="1" applyBorder="1" applyAlignment="1" applyProtection="1">
      <alignment horizontal="right" vertical="center"/>
    </xf>
    <xf numFmtId="49" fontId="55" fillId="0" borderId="12" xfId="0" applyNumberFormat="1" applyFont="1" applyFill="1" applyBorder="1" applyAlignment="1" applyProtection="1">
      <alignment horizontal="left" vertical="center" shrinkToFit="1"/>
    </xf>
    <xf numFmtId="9" fontId="46" fillId="0" borderId="12" xfId="12" applyFont="1" applyFill="1" applyBorder="1" applyAlignment="1" applyProtection="1">
      <alignment horizontal="left" vertical="center"/>
    </xf>
    <xf numFmtId="3" fontId="14" fillId="0" borderId="12" xfId="0" applyNumberFormat="1" applyFont="1" applyFill="1" applyBorder="1" applyAlignment="1">
      <alignment vertical="center"/>
      <protection locked="0"/>
    </xf>
    <xf numFmtId="182" fontId="46" fillId="0" borderId="0" xfId="0" applyNumberFormat="1" applyFont="1" applyFill="1" applyAlignment="1" applyProtection="1">
      <alignment vertical="center" shrinkToFit="1"/>
    </xf>
    <xf numFmtId="182" fontId="46" fillId="0" borderId="0" xfId="0" applyNumberFormat="1" applyFont="1" applyFill="1" applyAlignment="1" applyProtection="1">
      <alignment vertical="center"/>
    </xf>
    <xf numFmtId="0" fontId="56" fillId="0" borderId="0" xfId="0" applyFont="1" applyAlignment="1">
      <alignment vertical="top" wrapText="1"/>
      <protection locked="0"/>
    </xf>
    <xf numFmtId="0" fontId="6" fillId="0" borderId="0" xfId="0" applyFont="1" applyFill="1" applyAlignment="1" applyProtection="1">
      <alignment vertical="center"/>
    </xf>
    <xf numFmtId="0" fontId="2" fillId="0" borderId="0" xfId="0" applyFont="1" applyFill="1" applyAlignment="1" applyProtection="1">
      <alignment horizontal="center" vertical="center"/>
    </xf>
    <xf numFmtId="0" fontId="7" fillId="0" borderId="0" xfId="0" applyFont="1" applyFill="1" applyAlignment="1" applyProtection="1">
      <alignment horizontal="center" vertical="center"/>
    </xf>
    <xf numFmtId="0" fontId="10" fillId="0" borderId="0" xfId="0" applyFont="1" applyFill="1" applyAlignment="1" applyProtection="1">
      <alignment horizontal="right" vertical="center"/>
    </xf>
    <xf numFmtId="3" fontId="16" fillId="0" borderId="12" xfId="0" applyNumberFormat="1" applyFont="1" applyFill="1" applyBorder="1" applyAlignment="1" applyProtection="1">
      <alignment horizontal="center" vertical="center"/>
    </xf>
    <xf numFmtId="3" fontId="14" fillId="0" borderId="12" xfId="0" applyNumberFormat="1" applyFont="1" applyFill="1" applyBorder="1" applyAlignment="1">
      <alignment horizontal="right" vertical="center"/>
      <protection locked="0"/>
    </xf>
    <xf numFmtId="0" fontId="42" fillId="0" borderId="2" xfId="0" applyFont="1" applyFill="1" applyBorder="1" applyAlignment="1" applyProtection="1">
      <alignment vertical="center"/>
    </xf>
    <xf numFmtId="49" fontId="54" fillId="0" borderId="12" xfId="0" applyNumberFormat="1" applyFont="1" applyFill="1" applyBorder="1" applyAlignment="1" applyProtection="1">
      <alignment horizontal="left" vertical="center" wrapText="1"/>
    </xf>
    <xf numFmtId="3" fontId="14" fillId="0" borderId="17" xfId="0" applyNumberFormat="1" applyFont="1" applyFill="1" applyBorder="1" applyAlignment="1">
      <alignment vertical="center"/>
      <protection locked="0"/>
    </xf>
    <xf numFmtId="0" fontId="1" fillId="0" borderId="2" xfId="0" applyFont="1" applyFill="1" applyBorder="1" applyAlignment="1">
      <alignment horizontal="right" vertical="center"/>
      <protection locked="0"/>
    </xf>
    <xf numFmtId="0" fontId="42" fillId="0" borderId="2" xfId="0" applyFont="1" applyFill="1" applyBorder="1" applyAlignment="1" applyProtection="1">
      <alignment horizontal="right" vertical="center"/>
    </xf>
    <xf numFmtId="3" fontId="46" fillId="0" borderId="12" xfId="0" applyNumberFormat="1" applyFont="1" applyFill="1" applyBorder="1" applyAlignment="1">
      <alignment vertical="center"/>
      <protection locked="0"/>
    </xf>
    <xf numFmtId="3" fontId="16" fillId="0" borderId="12" xfId="0" applyNumberFormat="1" applyFont="1" applyFill="1" applyBorder="1" applyAlignment="1" applyProtection="1">
      <alignment horizontal="right" vertical="center"/>
    </xf>
    <xf numFmtId="9" fontId="42" fillId="0" borderId="0" xfId="12" applyFont="1" applyFill="1" applyAlignment="1" applyProtection="1">
      <alignment vertical="center"/>
    </xf>
    <xf numFmtId="9" fontId="46" fillId="0" borderId="0" xfId="12" applyFont="1" applyFill="1" applyAlignment="1" applyProtection="1">
      <alignment vertical="center"/>
    </xf>
    <xf numFmtId="0" fontId="57" fillId="0" borderId="0" xfId="0" applyFont="1" applyFill="1" applyAlignment="1" applyProtection="1">
      <alignment horizontal="center" vertical="center"/>
    </xf>
    <xf numFmtId="0" fontId="58" fillId="0" borderId="0" xfId="0" applyFont="1" applyFill="1" applyAlignment="1" applyProtection="1">
      <alignment horizontal="center" vertical="center" shrinkToFit="1"/>
    </xf>
    <xf numFmtId="0" fontId="58" fillId="0" borderId="0" xfId="0" applyFont="1" applyFill="1" applyAlignment="1" applyProtection="1">
      <alignment horizontal="center" vertical="center"/>
    </xf>
    <xf numFmtId="0" fontId="46" fillId="0" borderId="0" xfId="0" applyFont="1" applyFill="1" applyAlignment="1" applyProtection="1">
      <alignment horizontal="center" vertical="center"/>
    </xf>
    <xf numFmtId="9" fontId="46" fillId="0" borderId="0" xfId="12" applyFont="1" applyFill="1" applyAlignment="1" applyProtection="1">
      <alignment horizontal="center" vertical="center"/>
    </xf>
    <xf numFmtId="9" fontId="14" fillId="0" borderId="0" xfId="12" applyFont="1" applyFill="1" applyAlignment="1" applyProtection="1">
      <alignment horizontal="right" vertical="center"/>
    </xf>
    <xf numFmtId="9" fontId="39" fillId="0" borderId="10" xfId="12" applyFont="1" applyFill="1" applyBorder="1" applyAlignment="1" applyProtection="1">
      <alignment horizontal="center" vertical="center" wrapText="1"/>
    </xf>
    <xf numFmtId="9" fontId="39" fillId="0" borderId="11" xfId="12" applyFont="1" applyFill="1" applyBorder="1" applyAlignment="1" applyProtection="1">
      <alignment horizontal="center" vertical="center" wrapText="1"/>
    </xf>
    <xf numFmtId="9" fontId="37" fillId="0" borderId="12" xfId="12" applyFont="1" applyFill="1" applyBorder="1" applyAlignment="1" applyProtection="1">
      <alignment horizontal="center" vertical="center" wrapText="1"/>
    </xf>
    <xf numFmtId="49" fontId="54" fillId="0" borderId="12" xfId="0" applyNumberFormat="1" applyFont="1" applyFill="1" applyBorder="1" applyAlignment="1" applyProtection="1">
      <alignment horizontal="center" vertical="center" shrinkToFit="1"/>
    </xf>
    <xf numFmtId="3" fontId="15" fillId="0" borderId="12" xfId="0" applyNumberFormat="1" applyFont="1" applyFill="1" applyBorder="1" applyAlignment="1" applyProtection="1">
      <alignment horizontal="right" vertical="center"/>
    </xf>
    <xf numFmtId="3" fontId="59" fillId="0" borderId="12" xfId="0" applyNumberFormat="1" applyFont="1" applyFill="1" applyBorder="1" applyAlignment="1" applyProtection="1">
      <alignment horizontal="right" vertical="center"/>
    </xf>
    <xf numFmtId="3" fontId="15" fillId="0" borderId="12" xfId="0" applyNumberFormat="1" applyFont="1" applyFill="1" applyBorder="1" applyAlignment="1" applyProtection="1">
      <alignment vertical="center"/>
    </xf>
    <xf numFmtId="0" fontId="15" fillId="0" borderId="0" xfId="0" applyFont="1" applyFill="1" applyAlignment="1">
      <alignment vertical="top"/>
      <protection locked="0"/>
    </xf>
    <xf numFmtId="0" fontId="14" fillId="0" borderId="0" xfId="0" applyFont="1" applyFill="1" applyBorder="1" applyAlignment="1" applyProtection="1">
      <alignment horizontal="left" vertical="center"/>
    </xf>
    <xf numFmtId="49" fontId="60" fillId="0" borderId="0" xfId="0" applyNumberFormat="1" applyFont="1" applyFill="1" applyAlignment="1" applyProtection="1">
      <alignment horizontal="right" wrapText="1"/>
    </xf>
    <xf numFmtId="49" fontId="46" fillId="0" borderId="2" xfId="0" applyNumberFormat="1" applyFont="1" applyFill="1" applyBorder="1" applyAlignment="1" applyProtection="1">
      <alignment horizontal="left" vertical="center" wrapText="1"/>
    </xf>
    <xf numFmtId="49" fontId="37" fillId="0" borderId="12" xfId="0" applyNumberFormat="1" applyFont="1" applyFill="1" applyBorder="1" applyAlignment="1" applyProtection="1">
      <alignment horizontal="left" vertical="center" shrinkToFit="1"/>
    </xf>
    <xf numFmtId="3" fontId="15" fillId="0" borderId="12" xfId="0" applyNumberFormat="1" applyFont="1" applyFill="1" applyBorder="1" applyAlignment="1" applyProtection="1">
      <alignment horizontal="center" vertical="center"/>
    </xf>
    <xf numFmtId="9" fontId="37" fillId="0" borderId="12" xfId="12" applyFont="1" applyFill="1" applyBorder="1" applyAlignment="1" applyProtection="1">
      <alignment horizontal="center" vertical="center"/>
    </xf>
    <xf numFmtId="3" fontId="42" fillId="0" borderId="12" xfId="0" applyNumberFormat="1" applyFont="1" applyFill="1" applyBorder="1" applyAlignment="1">
      <alignment horizontal="right" vertical="center"/>
      <protection locked="0"/>
    </xf>
    <xf numFmtId="49" fontId="16" fillId="0" borderId="15" xfId="0" applyNumberFormat="1" applyFont="1" applyFill="1" applyBorder="1" applyAlignment="1" applyProtection="1">
      <alignment horizontal="distributed" vertical="distributed" wrapText="1"/>
    </xf>
    <xf numFmtId="49" fontId="61" fillId="0" borderId="12" xfId="0" applyNumberFormat="1" applyFont="1" applyFill="1" applyBorder="1" applyAlignment="1" applyProtection="1">
      <alignment horizontal="center" vertical="distributed" shrinkToFi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常规 431" xfId="11"/>
    <cellStyle name="百分比" xfId="12" builtinId="5"/>
    <cellStyle name="已访问的超链接" xfId="13" builtinId="9"/>
    <cellStyle name="注释" xfId="14" builtinId="10"/>
    <cellStyle name="常规_2007年云南省向人大报送政府收支预算表格式编制过程表 2" xfId="15"/>
    <cellStyle name="常规 19 10" xfId="16"/>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标题 2" xfId="23" builtinId="17"/>
    <cellStyle name="60% - 强调文字颜色 1" xfId="24" builtinId="32"/>
    <cellStyle name="标题 3" xfId="25" builtinId="18"/>
    <cellStyle name="常规_98追加" xfId="26"/>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常规 16" xfId="36"/>
    <cellStyle name="适中" xfId="37" builtinId="28"/>
    <cellStyle name="20% - 强调文字颜色 5" xfId="38" builtinId="46"/>
    <cellStyle name="强调文字颜色 1" xfId="39" builtinId="29"/>
    <cellStyle name="常规 428" xfId="40"/>
    <cellStyle name="20% - 强调文字颜色 1" xfId="41" builtinId="30"/>
    <cellStyle name="40% - 强调文字颜色 1" xfId="42" builtinId="31"/>
    <cellStyle name="常规 429" xfId="43"/>
    <cellStyle name="20% - 强调文字颜色 2" xfId="44" builtinId="34"/>
    <cellStyle name="40% - 强调文字颜色 2" xfId="45" builtinId="35"/>
    <cellStyle name="强调文字颜色 3" xfId="46" builtinId="37"/>
    <cellStyle name="常规 3 2" xfId="47"/>
    <cellStyle name="千位分隔[0]_98追加_2007指标_VBA版" xfId="48"/>
    <cellStyle name="强调文字颜色 4" xfId="49" builtinId="41"/>
    <cellStyle name="20% - 强调文字颜色 4" xfId="50" builtinId="42"/>
    <cellStyle name="40% - 强调文字颜色 4" xfId="51" builtinId="43"/>
    <cellStyle name="强调文字颜色 5" xfId="52" builtinId="45"/>
    <cellStyle name="常规 2 2" xfId="53"/>
    <cellStyle name="40% - 强调文字颜色 5" xfId="54" builtinId="47"/>
    <cellStyle name="60% - 强调文字颜色 5" xfId="55" builtinId="48"/>
    <cellStyle name="强调文字颜色 6" xfId="56" builtinId="49"/>
    <cellStyle name="常规 10" xfId="57"/>
    <cellStyle name="40% - 强调文字颜色 6" xfId="58" builtinId="51"/>
    <cellStyle name="60% - 强调文字颜色 6" xfId="59" builtinId="52"/>
    <cellStyle name="常规 430" xfId="60"/>
    <cellStyle name="常规_2005单位" xfId="61"/>
  </cellStyles>
  <dxfs count="2">
    <dxf>
      <font>
        <b val="0"/>
        <i val="0"/>
        <color indexed="10"/>
      </font>
    </dxf>
    <dxf>
      <font>
        <b val="0"/>
        <i val="0"/>
        <color indexed="9"/>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646464"/>
      <rgbColor rgb="00FFFFCC"/>
      <rgbColor rgb="00DCDCDC"/>
      <rgbColor rgb="00660066"/>
      <rgbColor rgb="00FF8080"/>
      <rgbColor rgb="000066CC"/>
      <rgbColor rgb="00CCCCFF"/>
      <rgbColor rgb="00EBEBEB"/>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009BC2E6"/>
      <color rgb="00EBEBEB"/>
      <color rgb="00DCDCDC"/>
      <color rgb="0099CCFF"/>
      <color rgb="00FFFFFF"/>
      <color rgb="00FF0000"/>
      <color rgb="00000000"/>
      <color rgb="00FFFF00"/>
      <color rgb="00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28"/>
  <sheetViews>
    <sheetView showGridLines="0" zoomScale="70" zoomScaleNormal="70" zoomScaleSheetLayoutView="60" workbookViewId="0">
      <pane ySplit="6" topLeftCell="A117" activePane="bottomLeft" state="frozenSplit"/>
      <selection/>
      <selection pane="bottomLeft" activeCell="E118" sqref="E118"/>
    </sheetView>
  </sheetViews>
  <sheetFormatPr defaultColWidth="10" defaultRowHeight="13.5" customHeight="1" outlineLevelCol="6"/>
  <cols>
    <col min="1" max="1" width="11.6203703703704" style="201" customWidth="1"/>
    <col min="2" max="2" width="37.4166666666667" style="200" customWidth="1"/>
    <col min="3" max="5" width="16.1851851851852" style="201" customWidth="1"/>
    <col min="6" max="6" width="12.7037037037037" style="201" customWidth="1"/>
    <col min="7" max="7" width="12.2314814814815" style="201" customWidth="1"/>
    <col min="8" max="8" width="10.287037037037" style="67" customWidth="1"/>
    <col min="9" max="16358" width="10" style="67" customWidth="1"/>
    <col min="16359" max="16384" width="10" style="67"/>
  </cols>
  <sheetData>
    <row r="1" ht="14" customHeight="1"/>
    <row r="2" ht="37" customHeight="1" spans="1:7">
      <c r="A2" s="154" t="s">
        <v>0</v>
      </c>
      <c r="B2" s="180"/>
      <c r="C2" s="160"/>
      <c r="D2" s="160"/>
      <c r="E2" s="160"/>
      <c r="F2" s="160"/>
      <c r="G2" s="160"/>
    </row>
    <row r="3" ht="20.25" customHeight="1" spans="1:7">
      <c r="A3" s="202"/>
      <c r="B3" s="180"/>
      <c r="C3" s="160"/>
      <c r="D3" s="160"/>
      <c r="E3" s="160"/>
      <c r="F3" s="160"/>
      <c r="G3" s="160"/>
    </row>
    <row r="4" ht="33" customHeight="1" spans="1:7">
      <c r="A4" s="181" t="s">
        <v>1</v>
      </c>
      <c r="B4" s="182"/>
      <c r="C4" s="183"/>
      <c r="D4" s="183"/>
      <c r="E4" s="183"/>
      <c r="F4" s="183"/>
      <c r="G4" s="183"/>
    </row>
    <row r="5" ht="17" customHeight="1" spans="1:7">
      <c r="A5" s="243"/>
      <c r="B5" s="184"/>
      <c r="C5" s="185"/>
      <c r="D5" s="185"/>
      <c r="E5" s="185"/>
      <c r="F5" s="185"/>
      <c r="G5" s="244" t="s">
        <v>2</v>
      </c>
    </row>
    <row r="6" ht="35" customHeight="1" spans="1:7">
      <c r="A6" s="162" t="s">
        <v>3</v>
      </c>
      <c r="B6" s="186" t="s">
        <v>4</v>
      </c>
      <c r="C6" s="124" t="s">
        <v>5</v>
      </c>
      <c r="D6" s="124" t="s">
        <v>6</v>
      </c>
      <c r="E6" s="125" t="s">
        <v>7</v>
      </c>
      <c r="F6" s="235"/>
      <c r="G6" s="236"/>
    </row>
    <row r="7" ht="36" customHeight="1" spans="1:7">
      <c r="A7" s="164"/>
      <c r="B7" s="187"/>
      <c r="C7" s="129"/>
      <c r="D7" s="129"/>
      <c r="E7" s="130" t="s">
        <v>8</v>
      </c>
      <c r="F7" s="237" t="s">
        <v>9</v>
      </c>
      <c r="G7" s="237" t="s">
        <v>10</v>
      </c>
    </row>
    <row r="8" s="151" customFormat="1" ht="30" customHeight="1" spans="1:7">
      <c r="A8" s="245">
        <v>101</v>
      </c>
      <c r="B8" s="246" t="s">
        <v>11</v>
      </c>
      <c r="C8" s="247">
        <f>SUM(C9:C24)</f>
        <v>31358</v>
      </c>
      <c r="D8" s="247">
        <f>SUM(D9:D24)</f>
        <v>31395</v>
      </c>
      <c r="E8" s="247">
        <f>SUM(E9:E24)</f>
        <v>32972</v>
      </c>
      <c r="F8" s="169">
        <f t="shared" ref="F8:F13" si="0">IF(C8&lt;&gt;0,E8/C8,"")</f>
        <v>1.05147011926781</v>
      </c>
      <c r="G8" s="169">
        <f t="shared" ref="G8:G13" si="1">IF(D8&lt;&gt;0,E8/D8,"")</f>
        <v>1.0502309284918</v>
      </c>
    </row>
    <row r="9" ht="30" customHeight="1" spans="1:7">
      <c r="A9" s="170">
        <v>10101</v>
      </c>
      <c r="B9" s="205" t="s">
        <v>12</v>
      </c>
      <c r="C9" s="172">
        <v>8312</v>
      </c>
      <c r="D9" s="172">
        <v>8199</v>
      </c>
      <c r="E9" s="172">
        <v>8815</v>
      </c>
      <c r="F9" s="169">
        <f t="shared" si="0"/>
        <v>1.06051491819057</v>
      </c>
      <c r="G9" s="169">
        <f t="shared" si="1"/>
        <v>1.07513111355043</v>
      </c>
    </row>
    <row r="10" ht="30" customHeight="1" spans="1:7">
      <c r="A10" s="170">
        <v>10104</v>
      </c>
      <c r="B10" s="191" t="s">
        <v>13</v>
      </c>
      <c r="C10" s="172">
        <v>1002</v>
      </c>
      <c r="D10" s="172">
        <v>736</v>
      </c>
      <c r="E10" s="172">
        <v>773</v>
      </c>
      <c r="F10" s="169">
        <f t="shared" si="0"/>
        <v>0.771457085828343</v>
      </c>
      <c r="G10" s="169">
        <f t="shared" si="1"/>
        <v>1.05027173913043</v>
      </c>
    </row>
    <row r="11" ht="30" customHeight="1" spans="1:7">
      <c r="A11" s="170">
        <v>10105</v>
      </c>
      <c r="B11" s="191" t="s">
        <v>14</v>
      </c>
      <c r="C11" s="172">
        <v>0</v>
      </c>
      <c r="D11" s="172">
        <v>0</v>
      </c>
      <c r="E11" s="172">
        <v>0</v>
      </c>
      <c r="F11" s="169" t="str">
        <f t="shared" si="0"/>
        <v/>
      </c>
      <c r="G11" s="169" t="str">
        <f t="shared" si="1"/>
        <v/>
      </c>
    </row>
    <row r="12" ht="30" customHeight="1" spans="1:7">
      <c r="A12" s="170">
        <v>10106</v>
      </c>
      <c r="B12" s="191" t="s">
        <v>15</v>
      </c>
      <c r="C12" s="172">
        <v>221</v>
      </c>
      <c r="D12" s="172">
        <v>210</v>
      </c>
      <c r="E12" s="172">
        <v>218</v>
      </c>
      <c r="F12" s="169">
        <f t="shared" si="0"/>
        <v>0.986425339366516</v>
      </c>
      <c r="G12" s="169">
        <f t="shared" si="1"/>
        <v>1.03809523809524</v>
      </c>
    </row>
    <row r="13" ht="30" customHeight="1" spans="1:7">
      <c r="A13" s="170">
        <v>10107</v>
      </c>
      <c r="B13" s="191" t="s">
        <v>16</v>
      </c>
      <c r="C13" s="172">
        <v>838</v>
      </c>
      <c r="D13" s="172">
        <v>488</v>
      </c>
      <c r="E13" s="172">
        <v>512</v>
      </c>
      <c r="F13" s="169">
        <f t="shared" si="0"/>
        <v>0.610978520286396</v>
      </c>
      <c r="G13" s="169">
        <f t="shared" si="1"/>
        <v>1.04918032786885</v>
      </c>
    </row>
    <row r="14" ht="30" customHeight="1" spans="1:7">
      <c r="A14" s="170">
        <v>10109</v>
      </c>
      <c r="B14" s="191" t="s">
        <v>17</v>
      </c>
      <c r="C14" s="172">
        <v>1010</v>
      </c>
      <c r="D14" s="172">
        <v>859</v>
      </c>
      <c r="E14" s="172">
        <v>902</v>
      </c>
      <c r="F14" s="169">
        <f t="shared" ref="F14:F24" si="2">IF(C14&lt;&gt;0,E14/C14,"")</f>
        <v>0.893069306930693</v>
      </c>
      <c r="G14" s="169">
        <f t="shared" ref="G14:G24" si="3">IF(D14&lt;&gt;0,E14/D14,"")</f>
        <v>1.05005820721769</v>
      </c>
    </row>
    <row r="15" ht="30" customHeight="1" spans="1:7">
      <c r="A15" s="170">
        <v>10110</v>
      </c>
      <c r="B15" s="191" t="s">
        <v>18</v>
      </c>
      <c r="C15" s="172">
        <v>453</v>
      </c>
      <c r="D15" s="172">
        <v>518</v>
      </c>
      <c r="E15" s="172">
        <v>522</v>
      </c>
      <c r="F15" s="169">
        <f t="shared" si="2"/>
        <v>1.1523178807947</v>
      </c>
      <c r="G15" s="169">
        <f t="shared" si="3"/>
        <v>1.00772200772201</v>
      </c>
    </row>
    <row r="16" ht="30" customHeight="1" spans="1:7">
      <c r="A16" s="170">
        <v>10111</v>
      </c>
      <c r="B16" s="191" t="s">
        <v>19</v>
      </c>
      <c r="C16" s="172">
        <v>705</v>
      </c>
      <c r="D16" s="172">
        <v>634</v>
      </c>
      <c r="E16" s="172">
        <v>666</v>
      </c>
      <c r="F16" s="169">
        <f t="shared" si="2"/>
        <v>0.94468085106383</v>
      </c>
      <c r="G16" s="169">
        <f t="shared" si="3"/>
        <v>1.05047318611987</v>
      </c>
    </row>
    <row r="17" ht="30" customHeight="1" spans="1:7">
      <c r="A17" s="170">
        <v>10112</v>
      </c>
      <c r="B17" s="191" t="s">
        <v>20</v>
      </c>
      <c r="C17" s="172">
        <v>509</v>
      </c>
      <c r="D17" s="172">
        <v>351</v>
      </c>
      <c r="E17" s="172">
        <v>352</v>
      </c>
      <c r="F17" s="169">
        <f t="shared" si="2"/>
        <v>0.691552062868369</v>
      </c>
      <c r="G17" s="169">
        <f t="shared" si="3"/>
        <v>1.002849002849</v>
      </c>
    </row>
    <row r="18" ht="30" customHeight="1" spans="1:7">
      <c r="A18" s="170">
        <v>10113</v>
      </c>
      <c r="B18" s="191" t="s">
        <v>21</v>
      </c>
      <c r="C18" s="172">
        <v>6162</v>
      </c>
      <c r="D18" s="172">
        <v>6065</v>
      </c>
      <c r="E18" s="172">
        <v>6228</v>
      </c>
      <c r="F18" s="169">
        <f t="shared" si="2"/>
        <v>1.01071080817916</v>
      </c>
      <c r="G18" s="169">
        <f t="shared" si="3"/>
        <v>1.02687551525144</v>
      </c>
    </row>
    <row r="19" ht="30" customHeight="1" spans="1:7">
      <c r="A19" s="170">
        <v>10114</v>
      </c>
      <c r="B19" s="191" t="s">
        <v>22</v>
      </c>
      <c r="C19" s="172">
        <v>492</v>
      </c>
      <c r="D19" s="172">
        <v>452</v>
      </c>
      <c r="E19" s="172">
        <v>465</v>
      </c>
      <c r="F19" s="169">
        <f t="shared" si="2"/>
        <v>0.945121951219512</v>
      </c>
      <c r="G19" s="169">
        <f t="shared" si="3"/>
        <v>1.0287610619469</v>
      </c>
    </row>
    <row r="20" ht="30" customHeight="1" spans="1:7">
      <c r="A20" s="170">
        <v>10118</v>
      </c>
      <c r="B20" s="191" t="s">
        <v>23</v>
      </c>
      <c r="C20" s="172">
        <v>5698</v>
      </c>
      <c r="D20" s="172">
        <v>7262</v>
      </c>
      <c r="E20" s="172">
        <v>7717</v>
      </c>
      <c r="F20" s="169">
        <f t="shared" si="2"/>
        <v>1.35433485433485</v>
      </c>
      <c r="G20" s="169">
        <f t="shared" si="3"/>
        <v>1.0626549160011</v>
      </c>
    </row>
    <row r="21" ht="30" customHeight="1" spans="1:7">
      <c r="A21" s="170">
        <v>10119</v>
      </c>
      <c r="B21" s="191" t="s">
        <v>24</v>
      </c>
      <c r="C21" s="172">
        <v>1958</v>
      </c>
      <c r="D21" s="172">
        <v>1194</v>
      </c>
      <c r="E21" s="172">
        <v>1254</v>
      </c>
      <c r="F21" s="169">
        <f t="shared" si="2"/>
        <v>0.640449438202247</v>
      </c>
      <c r="G21" s="169">
        <f t="shared" si="3"/>
        <v>1.05025125628141</v>
      </c>
    </row>
    <row r="22" ht="30" customHeight="1" spans="1:7">
      <c r="A22" s="170">
        <v>10120</v>
      </c>
      <c r="B22" s="191" t="s">
        <v>25</v>
      </c>
      <c r="C22" s="172">
        <v>3915</v>
      </c>
      <c r="D22" s="172">
        <v>4339</v>
      </c>
      <c r="E22" s="172">
        <v>4456</v>
      </c>
      <c r="F22" s="169">
        <f t="shared" si="2"/>
        <v>1.13818646232439</v>
      </c>
      <c r="G22" s="169">
        <f t="shared" si="3"/>
        <v>1.02696473841899</v>
      </c>
    </row>
    <row r="23" ht="30" customHeight="1" spans="1:7">
      <c r="A23" s="170">
        <v>10121</v>
      </c>
      <c r="B23" s="191" t="s">
        <v>26</v>
      </c>
      <c r="C23" s="172">
        <v>83</v>
      </c>
      <c r="D23" s="172">
        <v>88</v>
      </c>
      <c r="E23" s="172">
        <v>92</v>
      </c>
      <c r="F23" s="169">
        <f t="shared" si="2"/>
        <v>1.10843373493976</v>
      </c>
      <c r="G23" s="169">
        <f t="shared" si="3"/>
        <v>1.04545454545455</v>
      </c>
    </row>
    <row r="24" ht="30" customHeight="1" spans="1:7">
      <c r="A24" s="170">
        <v>10199</v>
      </c>
      <c r="B24" s="191" t="s">
        <v>27</v>
      </c>
      <c r="C24" s="172">
        <v>0</v>
      </c>
      <c r="D24" s="172">
        <v>0</v>
      </c>
      <c r="E24" s="172">
        <v>0</v>
      </c>
      <c r="F24" s="169" t="str">
        <f t="shared" si="2"/>
        <v/>
      </c>
      <c r="G24" s="169" t="str">
        <f t="shared" si="3"/>
        <v/>
      </c>
    </row>
    <row r="25" ht="30" customHeight="1" spans="1:7">
      <c r="A25" s="170">
        <v>103</v>
      </c>
      <c r="B25" s="246" t="s">
        <v>28</v>
      </c>
      <c r="C25" s="247">
        <f>SUM(C26:C33)</f>
        <v>12870</v>
      </c>
      <c r="D25" s="247">
        <f>SUM(D26:D33)</f>
        <v>13273</v>
      </c>
      <c r="E25" s="247">
        <f>SUM(E26:E33)</f>
        <v>13936</v>
      </c>
      <c r="F25" s="169">
        <f t="shared" ref="F25:F34" si="4">IF(C25&lt;&gt;0,E25/C25,"")</f>
        <v>1.08282828282828</v>
      </c>
      <c r="G25" s="169">
        <f t="shared" ref="G25:G34" si="5">IF(D25&lt;&gt;0,E25/D25,"")</f>
        <v>1.04995102840353</v>
      </c>
    </row>
    <row r="26" ht="30" customHeight="1" spans="1:7">
      <c r="A26" s="170">
        <v>10302</v>
      </c>
      <c r="B26" s="191" t="s">
        <v>29</v>
      </c>
      <c r="C26" s="172">
        <v>1851</v>
      </c>
      <c r="D26" s="172">
        <v>1971</v>
      </c>
      <c r="E26" s="172">
        <v>2020</v>
      </c>
      <c r="F26" s="169">
        <f t="shared" si="4"/>
        <v>1.0913019989195</v>
      </c>
      <c r="G26" s="169">
        <f t="shared" si="5"/>
        <v>1.02486047691527</v>
      </c>
    </row>
    <row r="27" ht="30" customHeight="1" spans="1:7">
      <c r="A27" s="170">
        <v>10304</v>
      </c>
      <c r="B27" s="205" t="s">
        <v>30</v>
      </c>
      <c r="C27" s="172">
        <v>1742</v>
      </c>
      <c r="D27" s="172">
        <v>1806</v>
      </c>
      <c r="E27" s="172">
        <v>1966</v>
      </c>
      <c r="F27" s="169">
        <f t="shared" si="4"/>
        <v>1.12858783008037</v>
      </c>
      <c r="G27" s="169">
        <f t="shared" si="5"/>
        <v>1.08859357696567</v>
      </c>
    </row>
    <row r="28" ht="30" customHeight="1" spans="1:7">
      <c r="A28" s="170">
        <v>10305</v>
      </c>
      <c r="B28" s="191" t="s">
        <v>31</v>
      </c>
      <c r="C28" s="172">
        <v>2170</v>
      </c>
      <c r="D28" s="172">
        <v>988</v>
      </c>
      <c r="E28" s="172">
        <v>1037</v>
      </c>
      <c r="F28" s="169">
        <f t="shared" si="4"/>
        <v>0.477880184331797</v>
      </c>
      <c r="G28" s="169">
        <f t="shared" si="5"/>
        <v>1.0495951417004</v>
      </c>
    </row>
    <row r="29" s="151" customFormat="1" ht="30" customHeight="1" spans="1:7">
      <c r="A29" s="170">
        <v>10306</v>
      </c>
      <c r="B29" s="191" t="s">
        <v>32</v>
      </c>
      <c r="C29" s="172">
        <v>846</v>
      </c>
      <c r="D29" s="172">
        <v>10</v>
      </c>
      <c r="E29" s="172">
        <v>11</v>
      </c>
      <c r="F29" s="169">
        <f t="shared" si="4"/>
        <v>0.0130023640661939</v>
      </c>
      <c r="G29" s="169">
        <f t="shared" si="5"/>
        <v>1.1</v>
      </c>
    </row>
    <row r="30" ht="30" customHeight="1" spans="1:7">
      <c r="A30" s="170">
        <v>10307</v>
      </c>
      <c r="B30" s="191" t="s">
        <v>33</v>
      </c>
      <c r="C30" s="172">
        <v>5458</v>
      </c>
      <c r="D30" s="172">
        <v>6408</v>
      </c>
      <c r="E30" s="172">
        <v>7554</v>
      </c>
      <c r="F30" s="169">
        <f t="shared" si="4"/>
        <v>1.38402345181385</v>
      </c>
      <c r="G30" s="169">
        <f t="shared" si="5"/>
        <v>1.17883895131086</v>
      </c>
    </row>
    <row r="31" ht="30" customHeight="1" spans="1:7">
      <c r="A31" s="170">
        <v>10308</v>
      </c>
      <c r="B31" s="191" t="s">
        <v>34</v>
      </c>
      <c r="C31" s="172">
        <v>40</v>
      </c>
      <c r="D31" s="172">
        <v>146</v>
      </c>
      <c r="E31" s="172">
        <v>148</v>
      </c>
      <c r="F31" s="169">
        <f t="shared" si="4"/>
        <v>3.7</v>
      </c>
      <c r="G31" s="169">
        <f t="shared" si="5"/>
        <v>1.01369863013699</v>
      </c>
    </row>
    <row r="32" ht="30" customHeight="1" spans="1:7">
      <c r="A32" s="170">
        <v>10309</v>
      </c>
      <c r="B32" s="191" t="s">
        <v>35</v>
      </c>
      <c r="C32" s="172">
        <v>273</v>
      </c>
      <c r="D32" s="172">
        <v>1426</v>
      </c>
      <c r="E32" s="172">
        <v>680</v>
      </c>
      <c r="F32" s="169">
        <f t="shared" si="4"/>
        <v>2.49084249084249</v>
      </c>
      <c r="G32" s="169">
        <f t="shared" si="5"/>
        <v>0.476858345021038</v>
      </c>
    </row>
    <row r="33" ht="30" customHeight="1" spans="1:7">
      <c r="A33" s="170">
        <v>10399</v>
      </c>
      <c r="B33" s="191" t="s">
        <v>36</v>
      </c>
      <c r="C33" s="172">
        <v>490</v>
      </c>
      <c r="D33" s="172">
        <v>518</v>
      </c>
      <c r="E33" s="172">
        <v>520</v>
      </c>
      <c r="F33" s="169">
        <f t="shared" si="4"/>
        <v>1.06122448979592</v>
      </c>
      <c r="G33" s="169">
        <f t="shared" si="5"/>
        <v>1.003861003861</v>
      </c>
    </row>
    <row r="34" ht="30" customHeight="1" spans="1:7">
      <c r="A34" s="170"/>
      <c r="B34" s="248" t="s">
        <v>37</v>
      </c>
      <c r="C34" s="247">
        <f>SUM(C8,C25)</f>
        <v>44228</v>
      </c>
      <c r="D34" s="247">
        <f>SUM(D8,D25)</f>
        <v>44668</v>
      </c>
      <c r="E34" s="247">
        <f>SUM(E8,E25)</f>
        <v>46908</v>
      </c>
      <c r="F34" s="169">
        <f t="shared" si="4"/>
        <v>1.06059509812788</v>
      </c>
      <c r="G34" s="169">
        <f t="shared" si="5"/>
        <v>1.05014775678338</v>
      </c>
    </row>
    <row r="35" ht="30" customHeight="1" spans="1:7">
      <c r="A35" s="170">
        <v>1050401</v>
      </c>
      <c r="B35" s="193" t="s">
        <v>38</v>
      </c>
      <c r="C35" s="167">
        <f>SUM(C36:C39)</f>
        <v>0</v>
      </c>
      <c r="D35" s="167">
        <f>SUM(D36:D39)</f>
        <v>0</v>
      </c>
      <c r="E35" s="167">
        <f>SUM(E36:E39)</f>
        <v>0</v>
      </c>
      <c r="F35" s="169" t="str">
        <f t="shared" ref="F35:F66" si="6">IF(C35&lt;&gt;0,E35/C35,"")</f>
        <v/>
      </c>
      <c r="G35" s="169" t="str">
        <f t="shared" ref="G35:G66" si="7">IF(D35&lt;&gt;0,E35/D35,"")</f>
        <v/>
      </c>
    </row>
    <row r="36" ht="30" customHeight="1" spans="1:7">
      <c r="A36" s="170">
        <v>105040101</v>
      </c>
      <c r="B36" s="191" t="s">
        <v>39</v>
      </c>
      <c r="C36" s="172">
        <v>0</v>
      </c>
      <c r="D36" s="172">
        <v>0</v>
      </c>
      <c r="E36" s="172">
        <v>0</v>
      </c>
      <c r="F36" s="169" t="str">
        <f t="shared" si="6"/>
        <v/>
      </c>
      <c r="G36" s="169" t="str">
        <f t="shared" si="7"/>
        <v/>
      </c>
    </row>
    <row r="37" ht="30" customHeight="1" spans="1:7">
      <c r="A37" s="170">
        <v>105040102</v>
      </c>
      <c r="B37" s="191" t="s">
        <v>40</v>
      </c>
      <c r="C37" s="172">
        <v>0</v>
      </c>
      <c r="D37" s="172">
        <v>0</v>
      </c>
      <c r="E37" s="172">
        <v>0</v>
      </c>
      <c r="F37" s="169" t="str">
        <f t="shared" si="6"/>
        <v/>
      </c>
      <c r="G37" s="169" t="str">
        <f t="shared" si="7"/>
        <v/>
      </c>
    </row>
    <row r="38" ht="30" customHeight="1" spans="1:7">
      <c r="A38" s="170">
        <v>105040103</v>
      </c>
      <c r="B38" s="191" t="s">
        <v>41</v>
      </c>
      <c r="C38" s="172">
        <v>0</v>
      </c>
      <c r="D38" s="172">
        <v>0</v>
      </c>
      <c r="E38" s="172">
        <v>0</v>
      </c>
      <c r="F38" s="169" t="str">
        <f t="shared" si="6"/>
        <v/>
      </c>
      <c r="G38" s="169" t="str">
        <f t="shared" si="7"/>
        <v/>
      </c>
    </row>
    <row r="39" ht="30" customHeight="1" spans="1:7">
      <c r="A39" s="170">
        <v>105040104</v>
      </c>
      <c r="B39" s="191" t="s">
        <v>42</v>
      </c>
      <c r="C39" s="172">
        <v>0</v>
      </c>
      <c r="D39" s="172">
        <v>0</v>
      </c>
      <c r="E39" s="172">
        <v>0</v>
      </c>
      <c r="F39" s="169" t="str">
        <f t="shared" si="6"/>
        <v/>
      </c>
      <c r="G39" s="169" t="str">
        <f t="shared" si="7"/>
        <v/>
      </c>
    </row>
    <row r="40" ht="30" customHeight="1" spans="1:7">
      <c r="A40" s="165" t="s">
        <v>43</v>
      </c>
      <c r="B40" s="193" t="s">
        <v>44</v>
      </c>
      <c r="C40" s="247">
        <f>SUM(C42,C49,C88,C110,C113,C114,C119,C124:C125)</f>
        <v>178825.61</v>
      </c>
      <c r="D40" s="247">
        <f>SUM(D42,D49,D88,D110,D113,D114,D119,D124:D125)</f>
        <v>183551</v>
      </c>
      <c r="E40" s="247">
        <f>SUM(E42,E49,E88,E110,E113,E114,E119,E124:E125)</f>
        <v>178063</v>
      </c>
      <c r="F40" s="169">
        <f t="shared" si="6"/>
        <v>0.995735454222692</v>
      </c>
      <c r="G40" s="169">
        <f t="shared" si="7"/>
        <v>0.970100952868685</v>
      </c>
    </row>
    <row r="41" s="151" customFormat="1" ht="30" customHeight="1" spans="1:7">
      <c r="A41" s="165" t="s">
        <v>45</v>
      </c>
      <c r="B41" s="194" t="s">
        <v>46</v>
      </c>
      <c r="C41" s="204">
        <f>SUM(C42,C49,C88)</f>
        <v>137434</v>
      </c>
      <c r="D41" s="204">
        <f>SUM(D42,D49,D88)</f>
        <v>164707</v>
      </c>
      <c r="E41" s="204">
        <f>SUM(E42,E49,E88)</f>
        <v>145118</v>
      </c>
      <c r="F41" s="169">
        <f t="shared" si="6"/>
        <v>1.05591047339086</v>
      </c>
      <c r="G41" s="169">
        <f t="shared" si="7"/>
        <v>0.881067592755621</v>
      </c>
    </row>
    <row r="42" s="151" customFormat="1" ht="30" customHeight="1" spans="1:7">
      <c r="A42" s="165" t="s">
        <v>47</v>
      </c>
      <c r="B42" s="194" t="s">
        <v>48</v>
      </c>
      <c r="C42" s="204">
        <f>SUM(C43:C48)</f>
        <v>2530</v>
      </c>
      <c r="D42" s="204">
        <f>SUM(D43:D48)</f>
        <v>2530</v>
      </c>
      <c r="E42" s="204">
        <f>SUM(E43:E48)</f>
        <v>2530</v>
      </c>
      <c r="F42" s="169">
        <f t="shared" si="6"/>
        <v>1</v>
      </c>
      <c r="G42" s="169">
        <f t="shared" si="7"/>
        <v>1</v>
      </c>
    </row>
    <row r="43" ht="30" customHeight="1" spans="1:7">
      <c r="A43" s="170" t="s">
        <v>49</v>
      </c>
      <c r="B43" s="191" t="s">
        <v>50</v>
      </c>
      <c r="C43" s="172">
        <v>332</v>
      </c>
      <c r="D43" s="172">
        <v>332</v>
      </c>
      <c r="E43" s="172">
        <v>332</v>
      </c>
      <c r="F43" s="169">
        <f t="shared" si="6"/>
        <v>1</v>
      </c>
      <c r="G43" s="169">
        <f t="shared" si="7"/>
        <v>1</v>
      </c>
    </row>
    <row r="44" ht="30" customHeight="1" spans="1:7">
      <c r="A44" s="170" t="s">
        <v>51</v>
      </c>
      <c r="B44" s="191" t="s">
        <v>52</v>
      </c>
      <c r="C44" s="172">
        <v>0</v>
      </c>
      <c r="D44" s="172">
        <v>0</v>
      </c>
      <c r="E44" s="172">
        <v>0</v>
      </c>
      <c r="F44" s="169" t="str">
        <f t="shared" si="6"/>
        <v/>
      </c>
      <c r="G44" s="169" t="str">
        <f t="shared" si="7"/>
        <v/>
      </c>
    </row>
    <row r="45" ht="30" customHeight="1" spans="1:7">
      <c r="A45" s="170" t="s">
        <v>53</v>
      </c>
      <c r="B45" s="191" t="s">
        <v>54</v>
      </c>
      <c r="C45" s="172">
        <v>665</v>
      </c>
      <c r="D45" s="172">
        <v>665</v>
      </c>
      <c r="E45" s="172">
        <v>665</v>
      </c>
      <c r="F45" s="169">
        <f t="shared" si="6"/>
        <v>1</v>
      </c>
      <c r="G45" s="169">
        <f t="shared" si="7"/>
        <v>1</v>
      </c>
    </row>
    <row r="46" ht="30" customHeight="1" spans="1:7">
      <c r="A46" s="170" t="s">
        <v>55</v>
      </c>
      <c r="B46" s="191" t="s">
        <v>56</v>
      </c>
      <c r="C46" s="172">
        <v>4</v>
      </c>
      <c r="D46" s="172">
        <v>4</v>
      </c>
      <c r="E46" s="172">
        <v>4</v>
      </c>
      <c r="F46" s="169">
        <f t="shared" si="6"/>
        <v>1</v>
      </c>
      <c r="G46" s="169">
        <f t="shared" si="7"/>
        <v>1</v>
      </c>
    </row>
    <row r="47" ht="30" customHeight="1" spans="1:7">
      <c r="A47" s="170" t="s">
        <v>57</v>
      </c>
      <c r="B47" s="191" t="s">
        <v>58</v>
      </c>
      <c r="C47" s="172">
        <v>0</v>
      </c>
      <c r="D47" s="172">
        <v>0</v>
      </c>
      <c r="E47" s="172">
        <v>0</v>
      </c>
      <c r="F47" s="169" t="str">
        <f t="shared" si="6"/>
        <v/>
      </c>
      <c r="G47" s="169" t="str">
        <f t="shared" si="7"/>
        <v/>
      </c>
    </row>
    <row r="48" ht="30" customHeight="1" spans="1:7">
      <c r="A48" s="170" t="s">
        <v>59</v>
      </c>
      <c r="B48" s="191" t="s">
        <v>60</v>
      </c>
      <c r="C48" s="172">
        <v>1529</v>
      </c>
      <c r="D48" s="172">
        <v>1529</v>
      </c>
      <c r="E48" s="172">
        <v>1529</v>
      </c>
      <c r="F48" s="169">
        <f t="shared" si="6"/>
        <v>1</v>
      </c>
      <c r="G48" s="169">
        <f t="shared" si="7"/>
        <v>1</v>
      </c>
    </row>
    <row r="49" s="151" customFormat="1" ht="30" customHeight="1" spans="1:7">
      <c r="A49" s="165" t="s">
        <v>61</v>
      </c>
      <c r="B49" s="194" t="s">
        <v>62</v>
      </c>
      <c r="C49" s="204">
        <f>SUM(C50:C87)</f>
        <v>105750.52</v>
      </c>
      <c r="D49" s="204">
        <f>SUM(D50:D87)</f>
        <v>131592</v>
      </c>
      <c r="E49" s="204">
        <f>SUM(E50:E87)</f>
        <v>116311</v>
      </c>
      <c r="F49" s="169">
        <f t="shared" si="6"/>
        <v>1.09986220398727</v>
      </c>
      <c r="G49" s="169">
        <f t="shared" si="7"/>
        <v>0.883875919508785</v>
      </c>
    </row>
    <row r="50" ht="30" customHeight="1" spans="1:7">
      <c r="A50" s="170" t="s">
        <v>63</v>
      </c>
      <c r="B50" s="191" t="s">
        <v>64</v>
      </c>
      <c r="C50" s="172">
        <v>0</v>
      </c>
      <c r="D50" s="172">
        <v>0</v>
      </c>
      <c r="E50" s="172">
        <v>0</v>
      </c>
      <c r="F50" s="169" t="str">
        <f t="shared" si="6"/>
        <v/>
      </c>
      <c r="G50" s="169" t="str">
        <f t="shared" si="7"/>
        <v/>
      </c>
    </row>
    <row r="51" ht="30" customHeight="1" spans="1:7">
      <c r="A51" s="170" t="s">
        <v>65</v>
      </c>
      <c r="B51" s="191" t="s">
        <v>66</v>
      </c>
      <c r="C51" s="172">
        <v>16237</v>
      </c>
      <c r="D51" s="172">
        <v>20270</v>
      </c>
      <c r="E51" s="172">
        <v>20826</v>
      </c>
      <c r="F51" s="169">
        <f t="shared" si="6"/>
        <v>1.2826261008807</v>
      </c>
      <c r="G51" s="169">
        <f t="shared" si="7"/>
        <v>1.02742969906265</v>
      </c>
    </row>
    <row r="52" ht="30" customHeight="1" spans="1:7">
      <c r="A52" s="170" t="s">
        <v>67</v>
      </c>
      <c r="B52" s="191" t="s">
        <v>68</v>
      </c>
      <c r="C52" s="172">
        <v>15937</v>
      </c>
      <c r="D52" s="172">
        <v>17658</v>
      </c>
      <c r="E52" s="172">
        <v>18382</v>
      </c>
      <c r="F52" s="169">
        <f t="shared" si="6"/>
        <v>1.15341657777499</v>
      </c>
      <c r="G52" s="169">
        <f t="shared" si="7"/>
        <v>1.04100124589421</v>
      </c>
    </row>
    <row r="53" ht="30" customHeight="1" spans="1:7">
      <c r="A53" s="170" t="s">
        <v>69</v>
      </c>
      <c r="B53" s="191" t="s">
        <v>70</v>
      </c>
      <c r="C53" s="172">
        <v>5973.89</v>
      </c>
      <c r="D53" s="172">
        <v>12344</v>
      </c>
      <c r="E53" s="172">
        <f>12920-5833</f>
        <v>7087</v>
      </c>
      <c r="F53" s="169">
        <f t="shared" si="6"/>
        <v>1.18632917579668</v>
      </c>
      <c r="G53" s="169">
        <f t="shared" si="7"/>
        <v>0.574125081011017</v>
      </c>
    </row>
    <row r="54" ht="30" customHeight="1" spans="1:7">
      <c r="A54" s="170" t="s">
        <v>71</v>
      </c>
      <c r="B54" s="191" t="s">
        <v>72</v>
      </c>
      <c r="C54" s="172">
        <v>0</v>
      </c>
      <c r="D54" s="172">
        <v>0</v>
      </c>
      <c r="E54" s="172">
        <v>0</v>
      </c>
      <c r="F54" s="169" t="str">
        <f t="shared" si="6"/>
        <v/>
      </c>
      <c r="G54" s="169" t="str">
        <f t="shared" si="7"/>
        <v/>
      </c>
    </row>
    <row r="55" ht="30" customHeight="1" spans="1:7">
      <c r="A55" s="170" t="s">
        <v>73</v>
      </c>
      <c r="B55" s="191" t="s">
        <v>74</v>
      </c>
      <c r="C55" s="172">
        <v>0</v>
      </c>
      <c r="D55" s="172">
        <v>0</v>
      </c>
      <c r="E55" s="172">
        <v>0</v>
      </c>
      <c r="F55" s="169" t="str">
        <f t="shared" si="6"/>
        <v/>
      </c>
      <c r="G55" s="169" t="str">
        <f t="shared" si="7"/>
        <v/>
      </c>
    </row>
    <row r="56" ht="30" customHeight="1" spans="1:7">
      <c r="A56" s="170">
        <v>1100225</v>
      </c>
      <c r="B56" s="191" t="s">
        <v>75</v>
      </c>
      <c r="C56" s="172">
        <v>194</v>
      </c>
      <c r="D56" s="172">
        <v>254</v>
      </c>
      <c r="E56" s="172">
        <v>262</v>
      </c>
      <c r="F56" s="169">
        <f t="shared" si="6"/>
        <v>1.35051546391753</v>
      </c>
      <c r="G56" s="169">
        <f t="shared" si="7"/>
        <v>1.03149606299213</v>
      </c>
    </row>
    <row r="57" ht="30" customHeight="1" spans="1:7">
      <c r="A57" s="170" t="s">
        <v>76</v>
      </c>
      <c r="B57" s="191" t="s">
        <v>77</v>
      </c>
      <c r="C57" s="172">
        <v>668</v>
      </c>
      <c r="D57" s="172">
        <v>738</v>
      </c>
      <c r="E57" s="172">
        <v>750</v>
      </c>
      <c r="F57" s="169">
        <f t="shared" si="6"/>
        <v>1.12275449101796</v>
      </c>
      <c r="G57" s="169">
        <f t="shared" si="7"/>
        <v>1.01626016260163</v>
      </c>
    </row>
    <row r="58" ht="30" customHeight="1" spans="1:7">
      <c r="A58" s="170" t="s">
        <v>78</v>
      </c>
      <c r="B58" s="191" t="s">
        <v>79</v>
      </c>
      <c r="C58" s="172">
        <v>12518</v>
      </c>
      <c r="D58" s="172">
        <v>12789</v>
      </c>
      <c r="E58" s="172">
        <v>12989</v>
      </c>
      <c r="F58" s="169">
        <f t="shared" si="6"/>
        <v>1.0376258188209</v>
      </c>
      <c r="G58" s="169">
        <f t="shared" si="7"/>
        <v>1.01563843928376</v>
      </c>
    </row>
    <row r="59" ht="30" customHeight="1" spans="1:7">
      <c r="A59" s="170" t="s">
        <v>80</v>
      </c>
      <c r="B59" s="191" t="s">
        <v>81</v>
      </c>
      <c r="C59" s="172">
        <v>0</v>
      </c>
      <c r="D59" s="172">
        <v>0</v>
      </c>
      <c r="E59" s="172">
        <v>0</v>
      </c>
      <c r="F59" s="169" t="str">
        <f t="shared" si="6"/>
        <v/>
      </c>
      <c r="G59" s="169" t="str">
        <f t="shared" si="7"/>
        <v/>
      </c>
    </row>
    <row r="60" ht="30" customHeight="1" spans="1:7">
      <c r="A60" s="170" t="s">
        <v>82</v>
      </c>
      <c r="B60" s="191" t="s">
        <v>83</v>
      </c>
      <c r="C60" s="172">
        <v>482</v>
      </c>
      <c r="D60" s="172">
        <v>738</v>
      </c>
      <c r="E60" s="172">
        <v>760</v>
      </c>
      <c r="F60" s="169">
        <f t="shared" si="6"/>
        <v>1.57676348547718</v>
      </c>
      <c r="G60" s="169">
        <f t="shared" si="7"/>
        <v>1.02981029810298</v>
      </c>
    </row>
    <row r="61" ht="30" customHeight="1" spans="1:7">
      <c r="A61" s="170" t="s">
        <v>84</v>
      </c>
      <c r="B61" s="191" t="s">
        <v>85</v>
      </c>
      <c r="C61" s="172">
        <v>0</v>
      </c>
      <c r="D61" s="172">
        <v>0</v>
      </c>
      <c r="E61" s="172">
        <v>0</v>
      </c>
      <c r="F61" s="169" t="str">
        <f t="shared" si="6"/>
        <v/>
      </c>
      <c r="G61" s="169" t="str">
        <f t="shared" si="7"/>
        <v/>
      </c>
    </row>
    <row r="62" ht="30" customHeight="1" spans="1:7">
      <c r="A62" s="170" t="s">
        <v>86</v>
      </c>
      <c r="B62" s="191" t="s">
        <v>87</v>
      </c>
      <c r="C62" s="172">
        <v>5148</v>
      </c>
      <c r="D62" s="172">
        <v>4773</v>
      </c>
      <c r="E62" s="172">
        <v>5616</v>
      </c>
      <c r="F62" s="169">
        <f t="shared" si="6"/>
        <v>1.09090909090909</v>
      </c>
      <c r="G62" s="169">
        <f t="shared" si="7"/>
        <v>1.17661847894406</v>
      </c>
    </row>
    <row r="63" ht="30" customHeight="1" spans="1:7">
      <c r="A63" s="170" t="s">
        <v>88</v>
      </c>
      <c r="B63" s="191" t="s">
        <v>89</v>
      </c>
      <c r="C63" s="172">
        <v>0</v>
      </c>
      <c r="D63" s="172">
        <v>25</v>
      </c>
      <c r="E63" s="172">
        <v>26</v>
      </c>
      <c r="F63" s="169" t="str">
        <f t="shared" si="6"/>
        <v/>
      </c>
      <c r="G63" s="169">
        <f t="shared" si="7"/>
        <v>1.04</v>
      </c>
    </row>
    <row r="64" ht="30" customHeight="1" spans="1:7">
      <c r="A64" s="170" t="s">
        <v>90</v>
      </c>
      <c r="B64" s="191" t="s">
        <v>91</v>
      </c>
      <c r="C64" s="172">
        <v>0</v>
      </c>
      <c r="D64" s="172">
        <v>0</v>
      </c>
      <c r="E64" s="172">
        <v>0</v>
      </c>
      <c r="F64" s="169" t="str">
        <f t="shared" si="6"/>
        <v/>
      </c>
      <c r="G64" s="169" t="str">
        <f t="shared" si="7"/>
        <v/>
      </c>
    </row>
    <row r="65" ht="30" customHeight="1" spans="1:7">
      <c r="A65" s="170" t="s">
        <v>92</v>
      </c>
      <c r="B65" s="191" t="s">
        <v>93</v>
      </c>
      <c r="C65" s="172">
        <v>0</v>
      </c>
      <c r="D65" s="172">
        <v>0</v>
      </c>
      <c r="E65" s="172">
        <v>0</v>
      </c>
      <c r="F65" s="169" t="str">
        <f t="shared" si="6"/>
        <v/>
      </c>
      <c r="G65" s="169" t="str">
        <f t="shared" si="7"/>
        <v/>
      </c>
    </row>
    <row r="66" ht="30" customHeight="1" spans="1:7">
      <c r="A66" s="170" t="s">
        <v>94</v>
      </c>
      <c r="B66" s="191" t="s">
        <v>95</v>
      </c>
      <c r="C66" s="172">
        <v>1220</v>
      </c>
      <c r="D66" s="172">
        <v>628</v>
      </c>
      <c r="E66" s="172">
        <v>647</v>
      </c>
      <c r="F66" s="169">
        <f t="shared" si="6"/>
        <v>0.530327868852459</v>
      </c>
      <c r="G66" s="169">
        <f t="shared" si="7"/>
        <v>1.03025477707006</v>
      </c>
    </row>
    <row r="67" ht="30" customHeight="1" spans="1:7">
      <c r="A67" s="170" t="s">
        <v>96</v>
      </c>
      <c r="B67" s="191" t="s">
        <v>97</v>
      </c>
      <c r="C67" s="172">
        <v>6565</v>
      </c>
      <c r="D67" s="172">
        <v>6591</v>
      </c>
      <c r="E67" s="172">
        <v>6789</v>
      </c>
      <c r="F67" s="169">
        <f t="shared" ref="F67:F98" si="8">IF(C67&lt;&gt;0,E67/C67,"")</f>
        <v>1.03412033511043</v>
      </c>
      <c r="G67" s="169">
        <f t="shared" ref="G67:G98" si="9">IF(D67&lt;&gt;0,E67/D67,"")</f>
        <v>1.03004096495221</v>
      </c>
    </row>
    <row r="68" ht="30" customHeight="1" spans="1:7">
      <c r="A68" s="170" t="s">
        <v>98</v>
      </c>
      <c r="B68" s="191" t="s">
        <v>99</v>
      </c>
      <c r="C68" s="172">
        <v>178</v>
      </c>
      <c r="D68" s="172">
        <v>0</v>
      </c>
      <c r="E68" s="172">
        <v>80</v>
      </c>
      <c r="F68" s="169">
        <f t="shared" si="8"/>
        <v>0.449438202247191</v>
      </c>
      <c r="G68" s="169" t="str">
        <f t="shared" si="9"/>
        <v/>
      </c>
    </row>
    <row r="69" ht="30" customHeight="1" spans="1:7">
      <c r="A69" s="170" t="s">
        <v>100</v>
      </c>
      <c r="B69" s="191" t="s">
        <v>101</v>
      </c>
      <c r="C69" s="172">
        <v>359</v>
      </c>
      <c r="D69" s="172">
        <v>232</v>
      </c>
      <c r="E69" s="172">
        <v>239</v>
      </c>
      <c r="F69" s="169">
        <f t="shared" si="8"/>
        <v>0.665738161559889</v>
      </c>
      <c r="G69" s="169">
        <f t="shared" si="9"/>
        <v>1.0301724137931</v>
      </c>
    </row>
    <row r="70" ht="30" customHeight="1" spans="1:7">
      <c r="A70" s="170" t="s">
        <v>102</v>
      </c>
      <c r="B70" s="191" t="s">
        <v>103</v>
      </c>
      <c r="C70" s="172">
        <v>11463.53</v>
      </c>
      <c r="D70" s="172">
        <v>12876</v>
      </c>
      <c r="E70" s="172">
        <v>13262</v>
      </c>
      <c r="F70" s="169">
        <f t="shared" si="8"/>
        <v>1.15688622963433</v>
      </c>
      <c r="G70" s="169">
        <f t="shared" si="9"/>
        <v>1.02997825411619</v>
      </c>
    </row>
    <row r="71" ht="30" customHeight="1" spans="1:7">
      <c r="A71" s="170" t="s">
        <v>104</v>
      </c>
      <c r="B71" s="191" t="s">
        <v>105</v>
      </c>
      <c r="C71" s="172">
        <v>13988</v>
      </c>
      <c r="D71" s="172">
        <v>13942</v>
      </c>
      <c r="E71" s="172">
        <v>4360</v>
      </c>
      <c r="F71" s="169">
        <f t="shared" si="8"/>
        <v>0.311695739205033</v>
      </c>
      <c r="G71" s="169">
        <f t="shared" si="9"/>
        <v>0.312724142877636</v>
      </c>
    </row>
    <row r="72" ht="30" customHeight="1" spans="1:7">
      <c r="A72" s="170" t="s">
        <v>106</v>
      </c>
      <c r="B72" s="191" t="s">
        <v>107</v>
      </c>
      <c r="C72" s="172">
        <v>910</v>
      </c>
      <c r="D72" s="172">
        <v>403</v>
      </c>
      <c r="E72" s="172">
        <v>415</v>
      </c>
      <c r="F72" s="169">
        <f t="shared" si="8"/>
        <v>0.456043956043956</v>
      </c>
      <c r="G72" s="169">
        <f t="shared" si="9"/>
        <v>1.02977667493797</v>
      </c>
    </row>
    <row r="73" ht="30" customHeight="1" spans="1:7">
      <c r="A73" s="170" t="s">
        <v>108</v>
      </c>
      <c r="B73" s="191" t="s">
        <v>109</v>
      </c>
      <c r="C73" s="172">
        <v>0</v>
      </c>
      <c r="D73" s="172">
        <v>0</v>
      </c>
      <c r="E73" s="172">
        <v>0</v>
      </c>
      <c r="F73" s="169" t="str">
        <f t="shared" si="8"/>
        <v/>
      </c>
      <c r="G73" s="169" t="str">
        <f t="shared" si="9"/>
        <v/>
      </c>
    </row>
    <row r="74" ht="30" customHeight="1" spans="1:7">
      <c r="A74" s="170" t="s">
        <v>110</v>
      </c>
      <c r="B74" s="191" t="s">
        <v>111</v>
      </c>
      <c r="C74" s="172">
        <v>7458</v>
      </c>
      <c r="D74" s="172">
        <v>11733</v>
      </c>
      <c r="E74" s="172">
        <v>12085</v>
      </c>
      <c r="F74" s="169">
        <f t="shared" si="8"/>
        <v>1.62040761598284</v>
      </c>
      <c r="G74" s="169">
        <f t="shared" si="9"/>
        <v>1.03000085229694</v>
      </c>
    </row>
    <row r="75" ht="30" customHeight="1" spans="1:7">
      <c r="A75" s="170" t="s">
        <v>112</v>
      </c>
      <c r="B75" s="191" t="s">
        <v>113</v>
      </c>
      <c r="C75" s="172">
        <v>3446.1</v>
      </c>
      <c r="D75" s="172">
        <v>2821</v>
      </c>
      <c r="E75" s="172">
        <v>2906</v>
      </c>
      <c r="F75" s="169">
        <f t="shared" si="8"/>
        <v>0.843272104698064</v>
      </c>
      <c r="G75" s="169">
        <f t="shared" si="9"/>
        <v>1.03013115916342</v>
      </c>
    </row>
    <row r="76" ht="30" customHeight="1" spans="1:7">
      <c r="A76" s="170" t="s">
        <v>114</v>
      </c>
      <c r="B76" s="191" t="s">
        <v>115</v>
      </c>
      <c r="C76" s="172">
        <v>6</v>
      </c>
      <c r="D76" s="172">
        <v>0</v>
      </c>
      <c r="E76" s="172">
        <v>0</v>
      </c>
      <c r="F76" s="169">
        <f t="shared" si="8"/>
        <v>0</v>
      </c>
      <c r="G76" s="169" t="str">
        <f t="shared" si="9"/>
        <v/>
      </c>
    </row>
    <row r="77" ht="30" customHeight="1" spans="1:7">
      <c r="A77" s="170" t="s">
        <v>116</v>
      </c>
      <c r="B77" s="191" t="s">
        <v>117</v>
      </c>
      <c r="C77" s="172">
        <v>0</v>
      </c>
      <c r="D77" s="172">
        <v>0</v>
      </c>
      <c r="E77" s="172">
        <v>0</v>
      </c>
      <c r="F77" s="169" t="str">
        <f t="shared" si="8"/>
        <v/>
      </c>
      <c r="G77" s="169" t="str">
        <f t="shared" si="9"/>
        <v/>
      </c>
    </row>
    <row r="78" ht="30" customHeight="1" spans="1:7">
      <c r="A78" s="170" t="s">
        <v>118</v>
      </c>
      <c r="B78" s="191" t="s">
        <v>119</v>
      </c>
      <c r="C78" s="172">
        <v>0</v>
      </c>
      <c r="D78" s="172">
        <v>0</v>
      </c>
      <c r="E78" s="172">
        <v>0</v>
      </c>
      <c r="F78" s="169" t="str">
        <f t="shared" si="8"/>
        <v/>
      </c>
      <c r="G78" s="169" t="str">
        <f t="shared" si="9"/>
        <v/>
      </c>
    </row>
    <row r="79" ht="30" customHeight="1" spans="1:7">
      <c r="A79" s="170" t="s">
        <v>120</v>
      </c>
      <c r="B79" s="191" t="s">
        <v>121</v>
      </c>
      <c r="C79" s="172">
        <v>0</v>
      </c>
      <c r="D79" s="172">
        <v>0</v>
      </c>
      <c r="E79" s="172">
        <v>0</v>
      </c>
      <c r="F79" s="169" t="str">
        <f t="shared" si="8"/>
        <v/>
      </c>
      <c r="G79" s="169" t="str">
        <f t="shared" si="9"/>
        <v/>
      </c>
    </row>
    <row r="80" ht="30" customHeight="1" spans="1:7">
      <c r="A80" s="170" t="s">
        <v>122</v>
      </c>
      <c r="B80" s="191" t="s">
        <v>123</v>
      </c>
      <c r="C80" s="172">
        <v>2675</v>
      </c>
      <c r="D80" s="172">
        <v>2204</v>
      </c>
      <c r="E80" s="172">
        <v>2670</v>
      </c>
      <c r="F80" s="169">
        <f t="shared" si="8"/>
        <v>0.998130841121495</v>
      </c>
      <c r="G80" s="169">
        <f t="shared" si="9"/>
        <v>1.21143375680581</v>
      </c>
    </row>
    <row r="81" ht="30" customHeight="1" spans="1:7">
      <c r="A81" s="170" t="s">
        <v>124</v>
      </c>
      <c r="B81" s="191" t="s">
        <v>125</v>
      </c>
      <c r="C81" s="172">
        <v>119</v>
      </c>
      <c r="D81" s="172">
        <v>109</v>
      </c>
      <c r="E81" s="172">
        <v>112</v>
      </c>
      <c r="F81" s="169">
        <f t="shared" si="8"/>
        <v>0.941176470588235</v>
      </c>
      <c r="G81" s="169">
        <f t="shared" si="9"/>
        <v>1.02752293577982</v>
      </c>
    </row>
    <row r="82" ht="30" customHeight="1" spans="1:7">
      <c r="A82" s="170" t="s">
        <v>126</v>
      </c>
      <c r="B82" s="191" t="s">
        <v>127</v>
      </c>
      <c r="C82" s="172">
        <v>205</v>
      </c>
      <c r="D82" s="172">
        <v>209</v>
      </c>
      <c r="E82" s="172">
        <v>215</v>
      </c>
      <c r="F82" s="169">
        <f t="shared" si="8"/>
        <v>1.04878048780488</v>
      </c>
      <c r="G82" s="169">
        <f t="shared" si="9"/>
        <v>1.02870813397129</v>
      </c>
    </row>
    <row r="83" ht="30" customHeight="1" spans="1:7">
      <c r="A83" s="170" t="s">
        <v>128</v>
      </c>
      <c r="B83" s="191" t="s">
        <v>129</v>
      </c>
      <c r="C83" s="172">
        <v>0</v>
      </c>
      <c r="D83" s="172">
        <v>0</v>
      </c>
      <c r="E83" s="172">
        <v>0</v>
      </c>
      <c r="F83" s="169" t="str">
        <f t="shared" si="8"/>
        <v/>
      </c>
      <c r="G83" s="169" t="str">
        <f t="shared" si="9"/>
        <v/>
      </c>
    </row>
    <row r="84" ht="30" customHeight="1" spans="1:7">
      <c r="A84" s="170" t="s">
        <v>130</v>
      </c>
      <c r="B84" s="191" t="s">
        <v>131</v>
      </c>
      <c r="C84" s="172"/>
      <c r="D84" s="172">
        <v>682</v>
      </c>
      <c r="E84" s="172">
        <v>0</v>
      </c>
      <c r="F84" s="169" t="str">
        <f t="shared" si="8"/>
        <v/>
      </c>
      <c r="G84" s="169">
        <f t="shared" si="9"/>
        <v>0</v>
      </c>
    </row>
    <row r="85" ht="30" customHeight="1" spans="1:7">
      <c r="A85" s="170" t="s">
        <v>132</v>
      </c>
      <c r="B85" s="191" t="s">
        <v>133</v>
      </c>
      <c r="C85" s="172"/>
      <c r="D85" s="172">
        <v>3596</v>
      </c>
      <c r="E85" s="172">
        <v>0</v>
      </c>
      <c r="F85" s="169" t="str">
        <f t="shared" si="8"/>
        <v/>
      </c>
      <c r="G85" s="169">
        <f t="shared" si="9"/>
        <v>0</v>
      </c>
    </row>
    <row r="86" ht="30" customHeight="1" spans="1:7">
      <c r="A86" s="170" t="s">
        <v>134</v>
      </c>
      <c r="B86" s="191" t="s">
        <v>135</v>
      </c>
      <c r="C86" s="172">
        <v>0</v>
      </c>
      <c r="D86" s="172">
        <v>5833</v>
      </c>
      <c r="E86" s="172">
        <v>5833</v>
      </c>
      <c r="F86" s="169" t="str">
        <f t="shared" si="8"/>
        <v/>
      </c>
      <c r="G86" s="169">
        <f t="shared" si="9"/>
        <v>1</v>
      </c>
    </row>
    <row r="87" ht="30" customHeight="1" spans="1:7">
      <c r="A87" s="170" t="s">
        <v>136</v>
      </c>
      <c r="B87" s="191" t="s">
        <v>137</v>
      </c>
      <c r="C87" s="172">
        <v>0</v>
      </c>
      <c r="D87" s="172">
        <v>144</v>
      </c>
      <c r="E87" s="172">
        <v>0</v>
      </c>
      <c r="F87" s="169" t="str">
        <f t="shared" si="8"/>
        <v/>
      </c>
      <c r="G87" s="169">
        <f t="shared" si="9"/>
        <v>0</v>
      </c>
    </row>
    <row r="88" s="151" customFormat="1" ht="30" customHeight="1" spans="1:7">
      <c r="A88" s="165" t="s">
        <v>138</v>
      </c>
      <c r="B88" s="194" t="s">
        <v>139</v>
      </c>
      <c r="C88" s="204">
        <f>SUM(C89:C109)</f>
        <v>29153.48</v>
      </c>
      <c r="D88" s="204">
        <f>SUM(D89:D109)</f>
        <v>30585</v>
      </c>
      <c r="E88" s="204">
        <f>SUM(E89:E109)</f>
        <v>26277</v>
      </c>
      <c r="F88" s="169">
        <f t="shared" si="8"/>
        <v>0.901333219910625</v>
      </c>
      <c r="G88" s="169">
        <f t="shared" si="9"/>
        <v>0.859146640510054</v>
      </c>
    </row>
    <row r="89" ht="30" customHeight="1" spans="1:7">
      <c r="A89" s="170" t="s">
        <v>140</v>
      </c>
      <c r="B89" s="191" t="s">
        <v>141</v>
      </c>
      <c r="C89" s="172">
        <v>600</v>
      </c>
      <c r="D89" s="172">
        <v>503</v>
      </c>
      <c r="E89" s="172">
        <v>518</v>
      </c>
      <c r="F89" s="169">
        <f t="shared" si="8"/>
        <v>0.863333333333333</v>
      </c>
      <c r="G89" s="169">
        <f t="shared" si="9"/>
        <v>1.02982107355865</v>
      </c>
    </row>
    <row r="90" ht="30" customHeight="1" spans="1:7">
      <c r="A90" s="170" t="s">
        <v>142</v>
      </c>
      <c r="B90" s="191" t="s">
        <v>143</v>
      </c>
      <c r="C90" s="172">
        <v>0</v>
      </c>
      <c r="D90" s="172">
        <v>0</v>
      </c>
      <c r="E90" s="172">
        <v>0</v>
      </c>
      <c r="F90" s="169" t="str">
        <f t="shared" si="8"/>
        <v/>
      </c>
      <c r="G90" s="169" t="str">
        <f t="shared" si="9"/>
        <v/>
      </c>
    </row>
    <row r="91" ht="30" customHeight="1" spans="1:7">
      <c r="A91" s="170" t="s">
        <v>144</v>
      </c>
      <c r="B91" s="191" t="s">
        <v>145</v>
      </c>
      <c r="C91" s="172">
        <v>42</v>
      </c>
      <c r="D91" s="172">
        <v>45</v>
      </c>
      <c r="E91" s="172">
        <v>46</v>
      </c>
      <c r="F91" s="169">
        <f t="shared" si="8"/>
        <v>1.0952380952381</v>
      </c>
      <c r="G91" s="169">
        <f t="shared" si="9"/>
        <v>1.02222222222222</v>
      </c>
    </row>
    <row r="92" ht="30" customHeight="1" spans="1:7">
      <c r="A92" s="170" t="s">
        <v>146</v>
      </c>
      <c r="B92" s="191" t="s">
        <v>147</v>
      </c>
      <c r="C92" s="172">
        <v>97</v>
      </c>
      <c r="D92" s="172">
        <v>792</v>
      </c>
      <c r="E92" s="172">
        <v>816</v>
      </c>
      <c r="F92" s="169">
        <f t="shared" si="8"/>
        <v>8.41237113402062</v>
      </c>
      <c r="G92" s="169">
        <f t="shared" si="9"/>
        <v>1.03030303030303</v>
      </c>
    </row>
    <row r="93" ht="30" customHeight="1" spans="1:7">
      <c r="A93" s="170" t="s">
        <v>148</v>
      </c>
      <c r="B93" s="191" t="s">
        <v>149</v>
      </c>
      <c r="C93" s="172">
        <v>1735</v>
      </c>
      <c r="D93" s="172">
        <v>1048</v>
      </c>
      <c r="E93" s="172">
        <v>1079</v>
      </c>
      <c r="F93" s="169">
        <f t="shared" si="8"/>
        <v>0.621902017291066</v>
      </c>
      <c r="G93" s="169">
        <f t="shared" si="9"/>
        <v>1.02958015267176</v>
      </c>
    </row>
    <row r="94" ht="30" customHeight="1" spans="1:7">
      <c r="A94" s="170" t="s">
        <v>150</v>
      </c>
      <c r="B94" s="191" t="s">
        <v>151</v>
      </c>
      <c r="C94" s="172">
        <v>223</v>
      </c>
      <c r="D94" s="172">
        <v>124</v>
      </c>
      <c r="E94" s="172">
        <v>128</v>
      </c>
      <c r="F94" s="169">
        <f t="shared" si="8"/>
        <v>0.573991031390135</v>
      </c>
      <c r="G94" s="169">
        <f t="shared" si="9"/>
        <v>1.03225806451613</v>
      </c>
    </row>
    <row r="95" ht="30" customHeight="1" spans="1:7">
      <c r="A95" s="170" t="s">
        <v>152</v>
      </c>
      <c r="B95" s="191" t="s">
        <v>153</v>
      </c>
      <c r="C95" s="172">
        <v>42</v>
      </c>
      <c r="D95" s="172">
        <v>76</v>
      </c>
      <c r="E95" s="172">
        <v>78</v>
      </c>
      <c r="F95" s="169">
        <f t="shared" si="8"/>
        <v>1.85714285714286</v>
      </c>
      <c r="G95" s="169">
        <f t="shared" si="9"/>
        <v>1.02631578947368</v>
      </c>
    </row>
    <row r="96" ht="30" customHeight="1" spans="1:7">
      <c r="A96" s="170" t="s">
        <v>154</v>
      </c>
      <c r="B96" s="191" t="s">
        <v>155</v>
      </c>
      <c r="C96" s="172">
        <v>835.48</v>
      </c>
      <c r="D96" s="172">
        <v>78</v>
      </c>
      <c r="E96" s="172">
        <v>80</v>
      </c>
      <c r="F96" s="169">
        <f t="shared" si="8"/>
        <v>0.0957533393977115</v>
      </c>
      <c r="G96" s="169">
        <f t="shared" si="9"/>
        <v>1.02564102564103</v>
      </c>
    </row>
    <row r="97" ht="30" customHeight="1" spans="1:7">
      <c r="A97" s="170" t="s">
        <v>156</v>
      </c>
      <c r="B97" s="191" t="s">
        <v>157</v>
      </c>
      <c r="C97" s="172">
        <v>6535</v>
      </c>
      <c r="D97" s="172">
        <v>238</v>
      </c>
      <c r="E97" s="172">
        <v>245</v>
      </c>
      <c r="F97" s="169">
        <f t="shared" si="8"/>
        <v>0.0374904361132364</v>
      </c>
      <c r="G97" s="169">
        <f t="shared" si="9"/>
        <v>1.02941176470588</v>
      </c>
    </row>
    <row r="98" ht="30" customHeight="1" spans="1:7">
      <c r="A98" s="170" t="s">
        <v>158</v>
      </c>
      <c r="B98" s="191" t="s">
        <v>159</v>
      </c>
      <c r="C98" s="172">
        <v>240</v>
      </c>
      <c r="D98" s="172">
        <v>1259</v>
      </c>
      <c r="E98" s="172">
        <v>1497</v>
      </c>
      <c r="F98" s="169">
        <f t="shared" si="8"/>
        <v>6.2375</v>
      </c>
      <c r="G98" s="169">
        <f t="shared" si="9"/>
        <v>1.1890389197776</v>
      </c>
    </row>
    <row r="99" ht="30" customHeight="1" spans="1:7">
      <c r="A99" s="170" t="s">
        <v>160</v>
      </c>
      <c r="B99" s="191" t="s">
        <v>161</v>
      </c>
      <c r="C99" s="172">
        <v>179</v>
      </c>
      <c r="D99" s="172">
        <v>93</v>
      </c>
      <c r="E99" s="172">
        <v>96</v>
      </c>
      <c r="F99" s="169">
        <f t="shared" ref="F99:F126" si="10">IF(C99&lt;&gt;0,E99/C99,"")</f>
        <v>0.536312849162011</v>
      </c>
      <c r="G99" s="169">
        <f t="shared" ref="G99:G126" si="11">IF(D99&lt;&gt;0,E99/D99,"")</f>
        <v>1.03225806451613</v>
      </c>
    </row>
    <row r="100" ht="30" customHeight="1" spans="1:7">
      <c r="A100" s="170" t="s">
        <v>162</v>
      </c>
      <c r="B100" s="191" t="s">
        <v>163</v>
      </c>
      <c r="C100" s="172">
        <v>12912</v>
      </c>
      <c r="D100" s="172">
        <v>13900</v>
      </c>
      <c r="E100" s="172">
        <v>14317</v>
      </c>
      <c r="F100" s="169">
        <f t="shared" si="10"/>
        <v>1.10881350681537</v>
      </c>
      <c r="G100" s="169">
        <f t="shared" si="11"/>
        <v>1.03</v>
      </c>
    </row>
    <row r="101" ht="30" customHeight="1" spans="1:7">
      <c r="A101" s="170" t="s">
        <v>164</v>
      </c>
      <c r="B101" s="191" t="s">
        <v>165</v>
      </c>
      <c r="C101" s="172">
        <v>1154</v>
      </c>
      <c r="D101" s="172">
        <v>1676</v>
      </c>
      <c r="E101" s="172">
        <v>3726</v>
      </c>
      <c r="F101" s="169">
        <f t="shared" si="10"/>
        <v>3.22876949740035</v>
      </c>
      <c r="G101" s="169">
        <f t="shared" si="11"/>
        <v>2.22315035799523</v>
      </c>
    </row>
    <row r="102" ht="30" customHeight="1" spans="1:7">
      <c r="A102" s="170" t="s">
        <v>166</v>
      </c>
      <c r="B102" s="191" t="s">
        <v>167</v>
      </c>
      <c r="C102" s="172">
        <v>654</v>
      </c>
      <c r="D102" s="172">
        <v>1052</v>
      </c>
      <c r="E102" s="172">
        <v>1384</v>
      </c>
      <c r="F102" s="169">
        <f t="shared" si="10"/>
        <v>2.11620795107034</v>
      </c>
      <c r="G102" s="169">
        <f t="shared" si="11"/>
        <v>1.31558935361217</v>
      </c>
    </row>
    <row r="103" ht="30" customHeight="1" spans="1:7">
      <c r="A103" s="170" t="s">
        <v>168</v>
      </c>
      <c r="B103" s="191" t="s">
        <v>169</v>
      </c>
      <c r="C103" s="172">
        <v>159</v>
      </c>
      <c r="D103" s="172">
        <v>1127</v>
      </c>
      <c r="E103" s="172">
        <v>1161</v>
      </c>
      <c r="F103" s="169">
        <f t="shared" si="10"/>
        <v>7.30188679245283</v>
      </c>
      <c r="G103" s="169">
        <f t="shared" si="11"/>
        <v>1.0301685891748</v>
      </c>
    </row>
    <row r="104" ht="30" customHeight="1" spans="1:7">
      <c r="A104" s="170" t="s">
        <v>170</v>
      </c>
      <c r="B104" s="191" t="s">
        <v>171</v>
      </c>
      <c r="C104" s="172">
        <v>0</v>
      </c>
      <c r="D104" s="172">
        <v>0</v>
      </c>
      <c r="E104" s="172">
        <v>0</v>
      </c>
      <c r="F104" s="169" t="str">
        <f t="shared" si="10"/>
        <v/>
      </c>
      <c r="G104" s="169" t="str">
        <f t="shared" si="11"/>
        <v/>
      </c>
    </row>
    <row r="105" ht="30" customHeight="1" spans="1:7">
      <c r="A105" s="170" t="s">
        <v>172</v>
      </c>
      <c r="B105" s="191" t="s">
        <v>173</v>
      </c>
      <c r="C105" s="172">
        <v>45</v>
      </c>
      <c r="D105" s="172">
        <v>104</v>
      </c>
      <c r="E105" s="172">
        <v>107</v>
      </c>
      <c r="F105" s="169">
        <f t="shared" si="10"/>
        <v>2.37777777777778</v>
      </c>
      <c r="G105" s="169">
        <f t="shared" si="11"/>
        <v>1.02884615384615</v>
      </c>
    </row>
    <row r="106" ht="30" customHeight="1" spans="1:7">
      <c r="A106" s="170" t="s">
        <v>174</v>
      </c>
      <c r="B106" s="191" t="s">
        <v>175</v>
      </c>
      <c r="C106" s="172">
        <v>2698</v>
      </c>
      <c r="D106" s="172">
        <v>848</v>
      </c>
      <c r="E106" s="172">
        <v>873</v>
      </c>
      <c r="F106" s="169">
        <f t="shared" si="10"/>
        <v>0.323573017049666</v>
      </c>
      <c r="G106" s="169">
        <f t="shared" si="11"/>
        <v>1.02948113207547</v>
      </c>
    </row>
    <row r="107" ht="30" customHeight="1" spans="1:7">
      <c r="A107" s="170" t="s">
        <v>176</v>
      </c>
      <c r="B107" s="191" t="s">
        <v>177</v>
      </c>
      <c r="C107" s="172">
        <v>500</v>
      </c>
      <c r="D107" s="172">
        <v>30</v>
      </c>
      <c r="E107" s="172">
        <v>31</v>
      </c>
      <c r="F107" s="169">
        <f t="shared" si="10"/>
        <v>0.062</v>
      </c>
      <c r="G107" s="169">
        <f t="shared" si="11"/>
        <v>1.03333333333333</v>
      </c>
    </row>
    <row r="108" ht="30" customHeight="1" spans="1:7">
      <c r="A108" s="170" t="s">
        <v>178</v>
      </c>
      <c r="B108" s="191" t="s">
        <v>179</v>
      </c>
      <c r="C108" s="172">
        <v>503</v>
      </c>
      <c r="D108" s="172">
        <v>92</v>
      </c>
      <c r="E108" s="172">
        <v>95</v>
      </c>
      <c r="F108" s="169">
        <f t="shared" si="10"/>
        <v>0.188866799204771</v>
      </c>
      <c r="G108" s="169">
        <f t="shared" si="11"/>
        <v>1.03260869565217</v>
      </c>
    </row>
    <row r="109" ht="30" customHeight="1" spans="1:7">
      <c r="A109" s="170" t="s">
        <v>180</v>
      </c>
      <c r="B109" s="191" t="s">
        <v>181</v>
      </c>
      <c r="C109" s="172">
        <v>0</v>
      </c>
      <c r="D109" s="172">
        <v>7500</v>
      </c>
      <c r="E109" s="172">
        <v>0</v>
      </c>
      <c r="F109" s="169" t="str">
        <f t="shared" si="10"/>
        <v/>
      </c>
      <c r="G109" s="169">
        <f t="shared" si="11"/>
        <v>0</v>
      </c>
    </row>
    <row r="110" s="151" customFormat="1" ht="30" customHeight="1" spans="1:7">
      <c r="A110" s="165" t="s">
        <v>182</v>
      </c>
      <c r="B110" s="194" t="s">
        <v>183</v>
      </c>
      <c r="C110" s="167">
        <f>SUM(C111:C112)</f>
        <v>0</v>
      </c>
      <c r="D110" s="167">
        <f>SUM(D111:D112)</f>
        <v>0</v>
      </c>
      <c r="E110" s="167">
        <f>SUM(E111:E112)</f>
        <v>0</v>
      </c>
      <c r="F110" s="169" t="str">
        <f t="shared" si="10"/>
        <v/>
      </c>
      <c r="G110" s="169" t="str">
        <f t="shared" si="11"/>
        <v/>
      </c>
    </row>
    <row r="111" ht="30" customHeight="1" spans="1:7">
      <c r="A111" s="170" t="s">
        <v>184</v>
      </c>
      <c r="B111" s="191" t="s">
        <v>185</v>
      </c>
      <c r="C111" s="172">
        <v>0</v>
      </c>
      <c r="D111" s="172">
        <v>0</v>
      </c>
      <c r="E111" s="173">
        <v>0</v>
      </c>
      <c r="F111" s="169" t="str">
        <f t="shared" si="10"/>
        <v/>
      </c>
      <c r="G111" s="169" t="str">
        <f t="shared" si="11"/>
        <v/>
      </c>
    </row>
    <row r="112" ht="30" customHeight="1" spans="1:7">
      <c r="A112" s="170" t="s">
        <v>186</v>
      </c>
      <c r="B112" s="191" t="s">
        <v>187</v>
      </c>
      <c r="C112" s="172">
        <v>0</v>
      </c>
      <c r="D112" s="172">
        <v>0</v>
      </c>
      <c r="E112" s="173">
        <v>0</v>
      </c>
      <c r="F112" s="169" t="str">
        <f t="shared" si="10"/>
        <v/>
      </c>
      <c r="G112" s="169" t="str">
        <f t="shared" si="11"/>
        <v/>
      </c>
    </row>
    <row r="113" s="151" customFormat="1" ht="30" customHeight="1" spans="1:7">
      <c r="A113" s="165" t="s">
        <v>188</v>
      </c>
      <c r="B113" s="194" t="s">
        <v>189</v>
      </c>
      <c r="C113" s="167">
        <v>611</v>
      </c>
      <c r="D113" s="167">
        <v>2106</v>
      </c>
      <c r="E113" s="168">
        <v>3205</v>
      </c>
      <c r="F113" s="169">
        <f t="shared" si="10"/>
        <v>5.24549918166939</v>
      </c>
      <c r="G113" s="169">
        <f t="shared" si="11"/>
        <v>1.52184235517569</v>
      </c>
    </row>
    <row r="114" s="151" customFormat="1" ht="30" customHeight="1" spans="1:7">
      <c r="A114" s="165" t="s">
        <v>190</v>
      </c>
      <c r="B114" s="194" t="s">
        <v>191</v>
      </c>
      <c r="C114" s="204">
        <f>SUM(C115:C118)</f>
        <v>22850.61</v>
      </c>
      <c r="D114" s="204">
        <f>SUM(D115:D118)</f>
        <v>0</v>
      </c>
      <c r="E114" s="204">
        <f>SUM(E115:E118)</f>
        <v>15689</v>
      </c>
      <c r="F114" s="169">
        <f t="shared" si="10"/>
        <v>0.686589986000374</v>
      </c>
      <c r="G114" s="169" t="str">
        <f t="shared" si="11"/>
        <v/>
      </c>
    </row>
    <row r="115" ht="30" customHeight="1" spans="1:7">
      <c r="A115" s="170" t="s">
        <v>192</v>
      </c>
      <c r="B115" s="191" t="s">
        <v>193</v>
      </c>
      <c r="C115" s="172">
        <v>7213.61</v>
      </c>
      <c r="D115" s="172">
        <v>0</v>
      </c>
      <c r="E115" s="172">
        <f>4280-245</f>
        <v>4035</v>
      </c>
      <c r="F115" s="169">
        <f t="shared" si="10"/>
        <v>0.559359322170176</v>
      </c>
      <c r="G115" s="169" t="str">
        <f t="shared" si="11"/>
        <v/>
      </c>
    </row>
    <row r="116" ht="30" customHeight="1" spans="1:7">
      <c r="A116" s="170" t="s">
        <v>194</v>
      </c>
      <c r="B116" s="191" t="s">
        <v>195</v>
      </c>
      <c r="C116" s="172">
        <v>0</v>
      </c>
      <c r="D116" s="172">
        <v>0</v>
      </c>
      <c r="E116" s="172">
        <v>5</v>
      </c>
      <c r="F116" s="169" t="str">
        <f t="shared" si="10"/>
        <v/>
      </c>
      <c r="G116" s="169" t="str">
        <f t="shared" si="11"/>
        <v/>
      </c>
    </row>
    <row r="117" ht="30" customHeight="1" spans="1:7">
      <c r="A117" s="170">
        <v>110090104</v>
      </c>
      <c r="B117" s="191" t="s">
        <v>196</v>
      </c>
      <c r="C117" s="172">
        <v>0</v>
      </c>
      <c r="D117" s="172">
        <v>0</v>
      </c>
      <c r="E117" s="172">
        <v>0</v>
      </c>
      <c r="F117" s="169" t="str">
        <f t="shared" si="10"/>
        <v/>
      </c>
      <c r="G117" s="169" t="str">
        <f t="shared" si="11"/>
        <v/>
      </c>
    </row>
    <row r="118" ht="30" customHeight="1" spans="1:7">
      <c r="A118" s="170" t="s">
        <v>197</v>
      </c>
      <c r="B118" s="191" t="s">
        <v>198</v>
      </c>
      <c r="C118" s="172">
        <f>16477-839-1</f>
        <v>15637</v>
      </c>
      <c r="D118" s="172">
        <v>0</v>
      </c>
      <c r="E118" s="172">
        <f>11409+245-5</f>
        <v>11649</v>
      </c>
      <c r="F118" s="169">
        <f t="shared" si="10"/>
        <v>0.744963867749568</v>
      </c>
      <c r="G118" s="169" t="str">
        <f t="shared" si="11"/>
        <v/>
      </c>
    </row>
    <row r="119" s="151" customFormat="1" ht="30" customHeight="1" spans="1:7">
      <c r="A119" s="165" t="s">
        <v>199</v>
      </c>
      <c r="B119" s="194" t="s">
        <v>200</v>
      </c>
      <c r="C119" s="204">
        <f>SUM(C120:C123)</f>
        <v>16738</v>
      </c>
      <c r="D119" s="204">
        <f>SUM(D120:D123)</f>
        <v>16738</v>
      </c>
      <c r="E119" s="204">
        <f>SUM(E120:E123)</f>
        <v>12411</v>
      </c>
      <c r="F119" s="169">
        <f t="shared" si="10"/>
        <v>0.741486438045167</v>
      </c>
      <c r="G119" s="169">
        <f t="shared" si="11"/>
        <v>0.741486438045167</v>
      </c>
    </row>
    <row r="120" ht="30" customHeight="1" spans="1:7">
      <c r="A120" s="170">
        <v>110110101</v>
      </c>
      <c r="B120" s="191" t="s">
        <v>201</v>
      </c>
      <c r="C120" s="172">
        <v>16738</v>
      </c>
      <c r="D120" s="172">
        <v>16738</v>
      </c>
      <c r="E120" s="172">
        <v>12411</v>
      </c>
      <c r="F120" s="169">
        <f t="shared" si="10"/>
        <v>0.741486438045167</v>
      </c>
      <c r="G120" s="169">
        <f t="shared" si="11"/>
        <v>0.741486438045167</v>
      </c>
    </row>
    <row r="121" s="242" customFormat="1" ht="30" customHeight="1" spans="1:7">
      <c r="A121" s="170">
        <v>110110102</v>
      </c>
      <c r="B121" s="191" t="s">
        <v>202</v>
      </c>
      <c r="C121" s="172">
        <v>0</v>
      </c>
      <c r="D121" s="172">
        <v>0</v>
      </c>
      <c r="E121" s="172">
        <v>0</v>
      </c>
      <c r="F121" s="169" t="str">
        <f t="shared" si="10"/>
        <v/>
      </c>
      <c r="G121" s="169" t="str">
        <f t="shared" si="11"/>
        <v/>
      </c>
    </row>
    <row r="122" ht="30" customHeight="1" spans="1:7">
      <c r="A122" s="170">
        <v>110110103</v>
      </c>
      <c r="B122" s="191" t="s">
        <v>203</v>
      </c>
      <c r="C122" s="172">
        <v>0</v>
      </c>
      <c r="D122" s="172">
        <v>0</v>
      </c>
      <c r="E122" s="172">
        <v>0</v>
      </c>
      <c r="F122" s="169" t="str">
        <f t="shared" si="10"/>
        <v/>
      </c>
      <c r="G122" s="169" t="str">
        <f t="shared" si="11"/>
        <v/>
      </c>
    </row>
    <row r="123" ht="30" customHeight="1" spans="1:7">
      <c r="A123" s="170">
        <v>110110104</v>
      </c>
      <c r="B123" s="191" t="s">
        <v>204</v>
      </c>
      <c r="C123" s="172">
        <v>0</v>
      </c>
      <c r="D123" s="172">
        <v>0</v>
      </c>
      <c r="E123" s="172">
        <v>0</v>
      </c>
      <c r="F123" s="169" t="str">
        <f t="shared" si="10"/>
        <v/>
      </c>
      <c r="G123" s="169" t="str">
        <f t="shared" si="11"/>
        <v/>
      </c>
    </row>
    <row r="124" s="151" customFormat="1" ht="30" customHeight="1" spans="1:7">
      <c r="A124" s="165" t="s">
        <v>205</v>
      </c>
      <c r="B124" s="194" t="s">
        <v>206</v>
      </c>
      <c r="C124" s="167">
        <v>0</v>
      </c>
      <c r="D124" s="167">
        <v>0</v>
      </c>
      <c r="E124" s="168">
        <v>0</v>
      </c>
      <c r="F124" s="169" t="str">
        <f t="shared" si="10"/>
        <v/>
      </c>
      <c r="G124" s="169" t="str">
        <f t="shared" si="11"/>
        <v/>
      </c>
    </row>
    <row r="125" s="151" customFormat="1" ht="30" customHeight="1" spans="1:7">
      <c r="A125" s="165" t="s">
        <v>207</v>
      </c>
      <c r="B125" s="194" t="s">
        <v>208</v>
      </c>
      <c r="C125" s="249">
        <v>1192</v>
      </c>
      <c r="D125" s="167">
        <v>0</v>
      </c>
      <c r="E125" s="249">
        <v>1640</v>
      </c>
      <c r="F125" s="169">
        <f t="shared" si="10"/>
        <v>1.3758389261745</v>
      </c>
      <c r="G125" s="169" t="str">
        <f t="shared" si="11"/>
        <v/>
      </c>
    </row>
    <row r="126" s="151" customFormat="1" ht="30" customHeight="1" spans="1:7">
      <c r="A126" s="250"/>
      <c r="B126" s="251" t="s">
        <v>209</v>
      </c>
      <c r="C126" s="204">
        <f>SUM(C34:C35,C40)</f>
        <v>223053.61</v>
      </c>
      <c r="D126" s="204">
        <f>SUM(D34:D35,D40)</f>
        <v>228219</v>
      </c>
      <c r="E126" s="204">
        <f>SUM(E34:E35,E40)</f>
        <v>224971</v>
      </c>
      <c r="F126" s="169">
        <f t="shared" si="10"/>
        <v>1.00859609490292</v>
      </c>
      <c r="G126" s="169">
        <f t="shared" si="11"/>
        <v>0.985768056121532</v>
      </c>
    </row>
    <row r="127" hidden="1" customHeight="1" spans="5:5">
      <c r="E127" s="201">
        <v>223054</v>
      </c>
    </row>
    <row r="128" hidden="1" customHeight="1" spans="5:5">
      <c r="E128" s="201">
        <f>E127-E126</f>
        <v>-1917</v>
      </c>
    </row>
  </sheetData>
  <mergeCells count="7">
    <mergeCell ref="A4:G4"/>
    <mergeCell ref="A5:B5"/>
    <mergeCell ref="E6:G6"/>
    <mergeCell ref="A6:A7"/>
    <mergeCell ref="B6:B7"/>
    <mergeCell ref="C6:C7"/>
    <mergeCell ref="D6:D7"/>
  </mergeCells>
  <printOptions horizontalCentered="1"/>
  <pageMargins left="0.314583333333333" right="0.118055555555556" top="0.354166666666667" bottom="0.373611111111111" header="0.196527777777778" footer="0.172916666666667"/>
  <pageSetup paperSize="9" scale="85" fitToHeight="0" orientation="portrait" useFirstPageNumber="1" horizontalDpi="600"/>
  <headerFooter alignWithMargins="0" scaleWithDoc="0">
    <oddFooter>&amp;C&amp;"宋体"&amp;14- &amp;P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35"/>
  <sheetViews>
    <sheetView workbookViewId="0">
      <selection activeCell="N7" sqref="N7"/>
    </sheetView>
  </sheetViews>
  <sheetFormatPr defaultColWidth="8.88888888888889" defaultRowHeight="12" outlineLevelCol="5"/>
  <cols>
    <col min="1" max="1" width="34" style="93" customWidth="1"/>
    <col min="2" max="5" width="11.5555555555556" style="67" customWidth="1"/>
    <col min="6" max="6" width="12.287037037037" style="67" customWidth="1"/>
    <col min="7" max="16384" width="8.88888888888889" style="67"/>
  </cols>
  <sheetData>
    <row r="2" ht="36" customHeight="1" spans="1:1">
      <c r="A2" s="69" t="s">
        <v>892</v>
      </c>
    </row>
    <row r="3" ht="17" customHeight="1" spans="1:1">
      <c r="A3" s="69"/>
    </row>
    <row r="4" ht="37" customHeight="1" spans="1:6">
      <c r="A4" s="94" t="s">
        <v>893</v>
      </c>
      <c r="B4" s="95"/>
      <c r="C4" s="95"/>
      <c r="D4" s="95"/>
      <c r="E4" s="95"/>
      <c r="F4" s="95"/>
    </row>
    <row r="5" s="92" customFormat="1" ht="30" customHeight="1" spans="1:6">
      <c r="A5" s="96"/>
      <c r="B5" s="97"/>
      <c r="C5" s="75"/>
      <c r="D5" s="75"/>
      <c r="E5" s="75"/>
      <c r="F5" s="98" t="s">
        <v>436</v>
      </c>
    </row>
    <row r="6" s="92" customFormat="1" ht="34" customHeight="1" spans="1:6">
      <c r="A6" s="77" t="s">
        <v>894</v>
      </c>
      <c r="B6" s="78" t="s">
        <v>895</v>
      </c>
      <c r="C6" s="78" t="s">
        <v>896</v>
      </c>
      <c r="D6" s="78" t="s">
        <v>897</v>
      </c>
      <c r="E6" s="79"/>
      <c r="F6" s="79"/>
    </row>
    <row r="7" s="92" customFormat="1" ht="34" customHeight="1" spans="1:6">
      <c r="A7" s="80"/>
      <c r="B7" s="79"/>
      <c r="C7" s="79"/>
      <c r="D7" s="78" t="s">
        <v>898</v>
      </c>
      <c r="E7" s="79" t="s">
        <v>899</v>
      </c>
      <c r="F7" s="79" t="s">
        <v>900</v>
      </c>
    </row>
    <row r="8" s="92" customFormat="1" ht="29" customHeight="1" spans="1:6">
      <c r="A8" s="99" t="s">
        <v>901</v>
      </c>
      <c r="B8" s="100">
        <v>6788</v>
      </c>
      <c r="C8" s="101">
        <v>6804</v>
      </c>
      <c r="D8" s="100">
        <v>7203</v>
      </c>
      <c r="E8" s="102">
        <f>IF(B8&lt;&gt;0,D8/B8,"")</f>
        <v>1.06113730111962</v>
      </c>
      <c r="F8" s="103">
        <f>IF(C8&lt;&gt;0,D8/C8,"")</f>
        <v>1.05864197530864</v>
      </c>
    </row>
    <row r="9" s="92" customFormat="1" ht="27" customHeight="1" spans="1:6">
      <c r="A9" s="104" t="s">
        <v>902</v>
      </c>
      <c r="B9" s="105">
        <v>6763</v>
      </c>
      <c r="C9" s="100">
        <v>6644</v>
      </c>
      <c r="D9" s="105">
        <v>7152</v>
      </c>
      <c r="E9" s="102">
        <f t="shared" ref="E9:E28" si="0">IF(B9&lt;&gt;0,D9/B9,"")</f>
        <v>1.05751885258022</v>
      </c>
      <c r="F9" s="103">
        <f t="shared" ref="F9:F28" si="1">IF(C9&lt;&gt;0,D9/C9,"")</f>
        <v>1.07645996387718</v>
      </c>
    </row>
    <row r="10" s="92" customFormat="1" ht="30" customHeight="1" spans="1:6">
      <c r="A10" s="99" t="s">
        <v>903</v>
      </c>
      <c r="B10" s="100">
        <v>12249</v>
      </c>
      <c r="C10" s="101">
        <v>12303</v>
      </c>
      <c r="D10" s="100">
        <v>13408</v>
      </c>
      <c r="E10" s="102">
        <f t="shared" si="0"/>
        <v>1.09461996897706</v>
      </c>
      <c r="F10" s="103">
        <f t="shared" si="1"/>
        <v>1.08981549215638</v>
      </c>
    </row>
    <row r="11" s="92" customFormat="1" ht="30" customHeight="1" spans="1:6">
      <c r="A11" s="104" t="s">
        <v>902</v>
      </c>
      <c r="B11" s="105">
        <v>12229</v>
      </c>
      <c r="C11" s="106">
        <v>12299</v>
      </c>
      <c r="D11" s="105">
        <v>13388</v>
      </c>
      <c r="E11" s="102">
        <f t="shared" si="0"/>
        <v>1.0947747158394</v>
      </c>
      <c r="F11" s="103">
        <f t="shared" si="1"/>
        <v>1.08854378404748</v>
      </c>
    </row>
    <row r="12" s="92" customFormat="1" ht="32" customHeight="1" spans="1:6">
      <c r="A12" s="99" t="s">
        <v>904</v>
      </c>
      <c r="B12" s="100">
        <v>331</v>
      </c>
      <c r="C12" s="101">
        <v>292</v>
      </c>
      <c r="D12" s="100">
        <v>289</v>
      </c>
      <c r="E12" s="102">
        <f t="shared" si="0"/>
        <v>0.873111782477341</v>
      </c>
      <c r="F12" s="103">
        <f t="shared" si="1"/>
        <v>0.98972602739726</v>
      </c>
    </row>
    <row r="13" s="92" customFormat="1" ht="25" customHeight="1" spans="1:6">
      <c r="A13" s="104" t="s">
        <v>902</v>
      </c>
      <c r="B13" s="105">
        <v>251</v>
      </c>
      <c r="C13" s="106">
        <v>178</v>
      </c>
      <c r="D13" s="105">
        <v>211</v>
      </c>
      <c r="E13" s="102">
        <f t="shared" si="0"/>
        <v>0.840637450199203</v>
      </c>
      <c r="F13" s="103">
        <f t="shared" si="1"/>
        <v>1.18539325842697</v>
      </c>
    </row>
    <row r="14" s="92" customFormat="1" ht="25" hidden="1" customHeight="1" spans="1:6">
      <c r="A14" s="99" t="s">
        <v>905</v>
      </c>
      <c r="B14" s="100"/>
      <c r="C14" s="101"/>
      <c r="D14" s="100"/>
      <c r="E14" s="102" t="str">
        <f t="shared" si="0"/>
        <v/>
      </c>
      <c r="F14" s="103" t="str">
        <f t="shared" si="1"/>
        <v/>
      </c>
    </row>
    <row r="15" s="92" customFormat="1" ht="25" hidden="1" customHeight="1" spans="1:6">
      <c r="A15" s="104" t="s">
        <v>902</v>
      </c>
      <c r="B15" s="105"/>
      <c r="C15" s="106"/>
      <c r="D15" s="105"/>
      <c r="E15" s="102" t="str">
        <f t="shared" si="0"/>
        <v/>
      </c>
      <c r="F15" s="103" t="str">
        <f t="shared" si="1"/>
        <v/>
      </c>
    </row>
    <row r="16" s="92" customFormat="1" ht="27" customHeight="1" spans="1:6">
      <c r="A16" s="99" t="s">
        <v>906</v>
      </c>
      <c r="B16" s="100">
        <v>900</v>
      </c>
      <c r="C16" s="101">
        <v>892</v>
      </c>
      <c r="D16" s="100">
        <v>985</v>
      </c>
      <c r="E16" s="102">
        <f t="shared" si="0"/>
        <v>1.09444444444444</v>
      </c>
      <c r="F16" s="103">
        <f t="shared" si="1"/>
        <v>1.1042600896861</v>
      </c>
    </row>
    <row r="17" s="92" customFormat="1" ht="30" customHeight="1" spans="1:6">
      <c r="A17" s="104" t="s">
        <v>902</v>
      </c>
      <c r="B17" s="105">
        <v>900</v>
      </c>
      <c r="C17" s="106">
        <v>892</v>
      </c>
      <c r="D17" s="105">
        <v>985</v>
      </c>
      <c r="E17" s="102">
        <f t="shared" si="0"/>
        <v>1.09444444444444</v>
      </c>
      <c r="F17" s="103">
        <f t="shared" si="1"/>
        <v>1.1042600896861</v>
      </c>
    </row>
    <row r="18" s="92" customFormat="1" ht="25" hidden="1" customHeight="1" spans="1:6">
      <c r="A18" s="99" t="s">
        <v>907</v>
      </c>
      <c r="B18" s="107"/>
      <c r="C18" s="108"/>
      <c r="D18" s="107"/>
      <c r="E18" s="102" t="str">
        <f t="shared" si="0"/>
        <v/>
      </c>
      <c r="F18" s="103" t="str">
        <f t="shared" si="1"/>
        <v/>
      </c>
    </row>
    <row r="19" s="92" customFormat="1" ht="25" hidden="1" customHeight="1" spans="1:6">
      <c r="A19" s="104" t="s">
        <v>902</v>
      </c>
      <c r="B19" s="109"/>
      <c r="C19" s="110"/>
      <c r="D19" s="109"/>
      <c r="E19" s="102" t="str">
        <f t="shared" si="0"/>
        <v/>
      </c>
      <c r="F19" s="103" t="str">
        <f t="shared" si="1"/>
        <v/>
      </c>
    </row>
    <row r="20" s="92" customFormat="1" ht="33" customHeight="1" spans="1:6">
      <c r="A20" s="99" t="s">
        <v>908</v>
      </c>
      <c r="B20" s="100">
        <v>4983</v>
      </c>
      <c r="C20" s="101">
        <v>4944</v>
      </c>
      <c r="D20" s="100">
        <v>5763</v>
      </c>
      <c r="E20" s="102">
        <f t="shared" si="0"/>
        <v>1.15653220951234</v>
      </c>
      <c r="F20" s="103">
        <f t="shared" si="1"/>
        <v>1.16565533980583</v>
      </c>
    </row>
    <row r="21" s="92" customFormat="1" ht="33" customHeight="1" spans="1:6">
      <c r="A21" s="104" t="s">
        <v>902</v>
      </c>
      <c r="B21" s="105">
        <v>4972</v>
      </c>
      <c r="C21" s="106">
        <v>4927</v>
      </c>
      <c r="D21" s="105">
        <v>5756</v>
      </c>
      <c r="E21" s="102">
        <f t="shared" si="0"/>
        <v>1.15768302493966</v>
      </c>
      <c r="F21" s="103">
        <f t="shared" si="1"/>
        <v>1.16825654556525</v>
      </c>
    </row>
    <row r="22" s="92" customFormat="1" ht="25" hidden="1" customHeight="1" spans="1:6">
      <c r="A22" s="99" t="s">
        <v>909</v>
      </c>
      <c r="B22" s="111"/>
      <c r="C22" s="100"/>
      <c r="D22" s="100"/>
      <c r="E22" s="102" t="str">
        <f t="shared" si="0"/>
        <v/>
      </c>
      <c r="F22" s="103" t="str">
        <f t="shared" si="1"/>
        <v/>
      </c>
    </row>
    <row r="23" s="92" customFormat="1" ht="25" hidden="1" customHeight="1" spans="1:6">
      <c r="A23" s="104" t="s">
        <v>902</v>
      </c>
      <c r="B23" s="112"/>
      <c r="C23" s="105"/>
      <c r="D23" s="105"/>
      <c r="E23" s="102" t="str">
        <f t="shared" si="0"/>
        <v/>
      </c>
      <c r="F23" s="103" t="str">
        <f t="shared" si="1"/>
        <v/>
      </c>
    </row>
    <row r="24" s="92" customFormat="1" ht="32" customHeight="1" spans="1:6">
      <c r="A24" s="113" t="s">
        <v>910</v>
      </c>
      <c r="B24" s="100">
        <f>B8+B10+B12+B14+B16+B18+B20+B22</f>
        <v>25251</v>
      </c>
      <c r="C24" s="100">
        <f>C8+C10+C12+C14+C16+C18+C20+C22</f>
        <v>25235</v>
      </c>
      <c r="D24" s="100">
        <f>D8+D10+D12+D14+D16+D18+D20+D22</f>
        <v>27648</v>
      </c>
      <c r="E24" s="102">
        <f t="shared" si="0"/>
        <v>1.09492693358679</v>
      </c>
      <c r="F24" s="103">
        <f t="shared" si="1"/>
        <v>1.09562116108579</v>
      </c>
    </row>
    <row r="25" s="92" customFormat="1" ht="29" customHeight="1" spans="1:6">
      <c r="A25" s="104" t="s">
        <v>911</v>
      </c>
      <c r="B25" s="100">
        <f>B9+B11+B13+B15+B17+B19+B21+B23</f>
        <v>25115</v>
      </c>
      <c r="C25" s="100">
        <f>C9+C11+C13+C15+C17+C19+C21+C23</f>
        <v>24940</v>
      </c>
      <c r="D25" s="100">
        <f>D9+D11+D13+D15+D17+D19+D21+D23</f>
        <v>27492</v>
      </c>
      <c r="E25" s="102">
        <f t="shared" si="0"/>
        <v>1.09464463468047</v>
      </c>
      <c r="F25" s="103">
        <f t="shared" si="1"/>
        <v>1.10232558139535</v>
      </c>
    </row>
    <row r="26" s="92" customFormat="1" ht="25" hidden="1" customHeight="1" spans="1:6">
      <c r="A26" s="99" t="s">
        <v>912</v>
      </c>
      <c r="B26" s="111"/>
      <c r="C26" s="100"/>
      <c r="D26" s="100"/>
      <c r="E26" s="102" t="str">
        <f t="shared" si="0"/>
        <v/>
      </c>
      <c r="F26" s="103" t="str">
        <f t="shared" si="1"/>
        <v/>
      </c>
    </row>
    <row r="27" s="92" customFormat="1" ht="29" customHeight="1" spans="1:6">
      <c r="A27" s="99" t="s">
        <v>913</v>
      </c>
      <c r="B27" s="100">
        <f>6673+390+6</f>
        <v>7069</v>
      </c>
      <c r="C27" s="100">
        <f>8472+462+317</f>
        <v>9251</v>
      </c>
      <c r="D27" s="100">
        <f>8729+428+307</f>
        <v>9464</v>
      </c>
      <c r="E27" s="102">
        <f t="shared" si="0"/>
        <v>1.33880322535012</v>
      </c>
      <c r="F27" s="103">
        <f t="shared" si="1"/>
        <v>1.0230245378878</v>
      </c>
    </row>
    <row r="28" s="92" customFormat="1" ht="30" customHeight="1" spans="1:6">
      <c r="A28" s="113" t="s">
        <v>914</v>
      </c>
      <c r="B28" s="100">
        <f>B24+B26+B27</f>
        <v>32320</v>
      </c>
      <c r="C28" s="100">
        <f>C24+C26+C27</f>
        <v>34486</v>
      </c>
      <c r="D28" s="100">
        <f>D24+D26+D27</f>
        <v>37112</v>
      </c>
      <c r="E28" s="102">
        <f t="shared" si="0"/>
        <v>1.14826732673267</v>
      </c>
      <c r="F28" s="103">
        <f t="shared" si="1"/>
        <v>1.07614684219683</v>
      </c>
    </row>
    <row r="29" s="92" customFormat="1" ht="13.2" hidden="1" spans="1:4">
      <c r="A29" s="114"/>
      <c r="B29" s="92">
        <v>29721</v>
      </c>
      <c r="C29" s="92">
        <v>30849</v>
      </c>
      <c r="D29" s="92">
        <v>32320</v>
      </c>
    </row>
    <row r="30" s="92" customFormat="1" ht="13.2" hidden="1" spans="1:1">
      <c r="A30" s="114"/>
    </row>
    <row r="31" s="92" customFormat="1" ht="13.2" hidden="1" spans="1:4">
      <c r="A31" s="114"/>
      <c r="B31" s="115">
        <v>31184</v>
      </c>
      <c r="C31" s="115">
        <v>32802</v>
      </c>
      <c r="D31" s="115">
        <v>36634</v>
      </c>
    </row>
    <row r="32" s="92" customFormat="1" ht="13.2" hidden="1" spans="1:4">
      <c r="A32" s="114"/>
      <c r="B32" s="92">
        <f>B31-B28</f>
        <v>-1136</v>
      </c>
      <c r="C32" s="92">
        <f>C31-C28</f>
        <v>-1684</v>
      </c>
      <c r="D32" s="92">
        <f>D31-D28</f>
        <v>-478</v>
      </c>
    </row>
    <row r="33" s="92" customFormat="1" ht="13.2" hidden="1" spans="1:4">
      <c r="A33" s="114"/>
      <c r="B33" s="116">
        <v>29197</v>
      </c>
      <c r="C33" s="117">
        <f>932+23127+6329</f>
        <v>30388</v>
      </c>
      <c r="D33" s="117">
        <f>932+28129+5641</f>
        <v>34702</v>
      </c>
    </row>
    <row r="34" hidden="1"/>
    <row r="35" hidden="1" spans="2:4">
      <c r="B35" s="67">
        <v>29721</v>
      </c>
      <c r="C35" s="67">
        <v>32013</v>
      </c>
      <c r="D35" s="67">
        <v>32320</v>
      </c>
    </row>
  </sheetData>
  <mergeCells count="5">
    <mergeCell ref="A4:F4"/>
    <mergeCell ref="D6:F6"/>
    <mergeCell ref="A6:A7"/>
    <mergeCell ref="B6:B7"/>
    <mergeCell ref="C6:C7"/>
  </mergeCells>
  <conditionalFormatting sqref="E8:E28">
    <cfRule type="cellIs" dxfId="1" priority="1" stopIfTrue="1" operator="greaterThan">
      <formula>10</formula>
    </cfRule>
    <cfRule type="cellIs" dxfId="1" priority="2" stopIfTrue="1" operator="lessThanOrEqual">
      <formula>-1</formula>
    </cfRule>
  </conditionalFormatting>
  <pageMargins left="0.75" right="0.550694444444444"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19"/>
  <sheetViews>
    <sheetView workbookViewId="0">
      <selection activeCell="L3" sqref="L3"/>
    </sheetView>
  </sheetViews>
  <sheetFormatPr defaultColWidth="8.88888888888889" defaultRowHeight="12" outlineLevelCol="5"/>
  <cols>
    <col min="1" max="1" width="40.9351851851852" style="67" customWidth="1"/>
    <col min="2" max="3" width="12.1018518518519" style="67" customWidth="1"/>
    <col min="4" max="4" width="10.4444444444444" style="67" customWidth="1"/>
    <col min="5" max="6" width="12.1018518518519" style="67" customWidth="1"/>
    <col min="7" max="16384" width="8.88888888888889" style="1"/>
  </cols>
  <sheetData>
    <row r="2" ht="27" customHeight="1" spans="1:1">
      <c r="A2" s="68" t="s">
        <v>915</v>
      </c>
    </row>
    <row r="3" ht="27" customHeight="1" spans="1:1">
      <c r="A3" s="69"/>
    </row>
    <row r="4" ht="26.4" spans="1:6">
      <c r="A4" s="70" t="s">
        <v>916</v>
      </c>
      <c r="B4" s="71"/>
      <c r="C4" s="71"/>
      <c r="D4" s="71"/>
      <c r="E4" s="71"/>
      <c r="F4" s="71"/>
    </row>
    <row r="5" s="66" customFormat="1" ht="36" customHeight="1" spans="1:6">
      <c r="A5" s="72"/>
      <c r="B5" s="73"/>
      <c r="C5" s="74"/>
      <c r="D5" s="75"/>
      <c r="E5" s="76" t="s">
        <v>436</v>
      </c>
      <c r="F5" s="76"/>
    </row>
    <row r="6" ht="31" customHeight="1" spans="1:6">
      <c r="A6" s="77" t="s">
        <v>894</v>
      </c>
      <c r="B6" s="78" t="s">
        <v>895</v>
      </c>
      <c r="C6" s="78" t="s">
        <v>896</v>
      </c>
      <c r="D6" s="78" t="s">
        <v>897</v>
      </c>
      <c r="E6" s="79"/>
      <c r="F6" s="79"/>
    </row>
    <row r="7" ht="31" customHeight="1" spans="1:6">
      <c r="A7" s="80"/>
      <c r="B7" s="79"/>
      <c r="C7" s="79"/>
      <c r="D7" s="78" t="s">
        <v>898</v>
      </c>
      <c r="E7" s="79" t="s">
        <v>917</v>
      </c>
      <c r="F7" s="79" t="s">
        <v>918</v>
      </c>
    </row>
    <row r="8" ht="40" customHeight="1" spans="1:6">
      <c r="A8" s="81" t="s">
        <v>919</v>
      </c>
      <c r="B8" s="82"/>
      <c r="C8" s="83">
        <v>-7</v>
      </c>
      <c r="D8" s="82"/>
      <c r="E8" s="84" t="str">
        <f>IF(B8&lt;&gt;0,D8/B8,"")</f>
        <v/>
      </c>
      <c r="F8" s="84">
        <f>IF(C8&lt;&gt;0,D8/C8,"")</f>
        <v>0</v>
      </c>
    </row>
    <row r="9" ht="40" customHeight="1" spans="1:6">
      <c r="A9" s="85" t="s">
        <v>920</v>
      </c>
      <c r="B9" s="86">
        <f>-689</f>
        <v>-689</v>
      </c>
      <c r="C9" s="86">
        <v>134</v>
      </c>
      <c r="D9" s="86">
        <f>-215</f>
        <v>-215</v>
      </c>
      <c r="E9" s="84">
        <f t="shared" ref="E9:E17" si="0">IF(B9&lt;&gt;0,D9/B9,"")</f>
        <v>0.312046444121916</v>
      </c>
      <c r="F9" s="84">
        <f t="shared" ref="F9:F17" si="1">IF(C9&lt;&gt;0,D9/C9,"")</f>
        <v>-1.6044776119403</v>
      </c>
    </row>
    <row r="10" ht="40" customHeight="1" spans="1:6">
      <c r="A10" s="85" t="s">
        <v>921</v>
      </c>
      <c r="B10" s="83"/>
      <c r="C10" s="83"/>
      <c r="D10" s="83"/>
      <c r="E10" s="84" t="str">
        <f t="shared" si="0"/>
        <v/>
      </c>
      <c r="F10" s="84" t="str">
        <f t="shared" si="1"/>
        <v/>
      </c>
    </row>
    <row r="11" ht="40" customHeight="1" spans="1:6">
      <c r="A11" s="85" t="s">
        <v>922</v>
      </c>
      <c r="B11" s="83"/>
      <c r="C11" s="83"/>
      <c r="D11" s="83"/>
      <c r="E11" s="84" t="str">
        <f t="shared" si="0"/>
        <v/>
      </c>
      <c r="F11" s="84" t="str">
        <f t="shared" si="1"/>
        <v/>
      </c>
    </row>
    <row r="12" ht="40" customHeight="1" spans="1:6">
      <c r="A12" s="85" t="s">
        <v>923</v>
      </c>
      <c r="B12" s="87"/>
      <c r="C12" s="87"/>
      <c r="D12" s="87"/>
      <c r="E12" s="84" t="str">
        <f t="shared" si="0"/>
        <v/>
      </c>
      <c r="F12" s="84" t="str">
        <f t="shared" si="1"/>
        <v/>
      </c>
    </row>
    <row r="13" ht="40" customHeight="1" spans="1:6">
      <c r="A13" s="85" t="s">
        <v>924</v>
      </c>
      <c r="B13" s="83"/>
      <c r="C13" s="83"/>
      <c r="D13" s="83"/>
      <c r="E13" s="84" t="str">
        <f t="shared" si="0"/>
        <v/>
      </c>
      <c r="F13" s="84" t="str">
        <f t="shared" si="1"/>
        <v/>
      </c>
    </row>
    <row r="14" ht="40" customHeight="1" spans="1:6">
      <c r="A14" s="85" t="s">
        <v>925</v>
      </c>
      <c r="B14" s="83">
        <v>5003</v>
      </c>
      <c r="C14" s="83">
        <v>2981</v>
      </c>
      <c r="D14" s="83">
        <v>4111</v>
      </c>
      <c r="E14" s="84">
        <f t="shared" si="0"/>
        <v>0.821706975814511</v>
      </c>
      <c r="F14" s="84">
        <f t="shared" si="1"/>
        <v>1.37906742703791</v>
      </c>
    </row>
    <row r="15" ht="40" customHeight="1" spans="1:6">
      <c r="A15" s="85" t="s">
        <v>926</v>
      </c>
      <c r="B15" s="87"/>
      <c r="C15" s="87"/>
      <c r="D15" s="87"/>
      <c r="E15" s="84" t="str">
        <f t="shared" si="0"/>
        <v/>
      </c>
      <c r="F15" s="84" t="str">
        <f t="shared" si="1"/>
        <v/>
      </c>
    </row>
    <row r="16" ht="40" customHeight="1" spans="1:6">
      <c r="A16" s="88" t="s">
        <v>927</v>
      </c>
      <c r="B16" s="82">
        <f>B8+B9+B10+B11+B12+B13+B14+B15</f>
        <v>4314</v>
      </c>
      <c r="C16" s="82">
        <f>C8+C9+C10+C11+C12+C13+C14+C15</f>
        <v>3108</v>
      </c>
      <c r="D16" s="82">
        <f>D8+D9+D10+D11+D12+D13+D14+D15</f>
        <v>3896</v>
      </c>
      <c r="E16" s="84">
        <f t="shared" si="0"/>
        <v>0.903106165971256</v>
      </c>
      <c r="F16" s="84">
        <f t="shared" si="1"/>
        <v>1.25353925353925</v>
      </c>
    </row>
    <row r="17" ht="40" customHeight="1" spans="1:6">
      <c r="A17" s="88" t="s">
        <v>928</v>
      </c>
      <c r="B17" s="89">
        <v>36909</v>
      </c>
      <c r="C17" s="82">
        <v>35703</v>
      </c>
      <c r="D17" s="82">
        <f>939+31872+6781+7</f>
        <v>39599</v>
      </c>
      <c r="E17" s="84">
        <f t="shared" si="0"/>
        <v>1.07288195291121</v>
      </c>
      <c r="F17" s="84">
        <f t="shared" si="1"/>
        <v>1.10912248270453</v>
      </c>
    </row>
    <row r="18" hidden="1" spans="2:4">
      <c r="B18" s="67">
        <v>29197</v>
      </c>
      <c r="C18" s="67">
        <v>30388</v>
      </c>
      <c r="D18" s="67">
        <v>34702</v>
      </c>
    </row>
    <row r="19" ht="17.4" hidden="1" spans="2:4">
      <c r="B19" s="90">
        <v>29197</v>
      </c>
      <c r="C19" s="91">
        <f>938+24834+6677</f>
        <v>32449</v>
      </c>
      <c r="D19" s="91">
        <f>932+28129+5641</f>
        <v>34702</v>
      </c>
    </row>
  </sheetData>
  <mergeCells count="6">
    <mergeCell ref="A4:F4"/>
    <mergeCell ref="E5:F5"/>
    <mergeCell ref="D6:F6"/>
    <mergeCell ref="A6:A7"/>
    <mergeCell ref="B6:B7"/>
    <mergeCell ref="C6:C7"/>
  </mergeCells>
  <pageMargins left="0.786805555555556" right="0" top="1" bottom="0.60625" header="0.5" footer="0.5"/>
  <pageSetup paperSize="9" scale="95" orientation="portrait"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4"/>
  <sheetViews>
    <sheetView workbookViewId="0">
      <selection activeCell="E4" sqref="E4"/>
    </sheetView>
  </sheetViews>
  <sheetFormatPr defaultColWidth="8.88888888888889" defaultRowHeight="12" outlineLevelRow="3"/>
  <cols>
    <col min="1" max="1" width="88.8888888888889" style="1" customWidth="1"/>
    <col min="2" max="16384" width="8.88888888888889" style="1"/>
  </cols>
  <sheetData>
    <row r="2" ht="37" customHeight="1" spans="1:1">
      <c r="A2" s="64" t="s">
        <v>929</v>
      </c>
    </row>
    <row r="3" ht="32" customHeight="1"/>
    <row r="4" ht="380" customHeight="1" spans="1:1">
      <c r="A4" s="65" t="s">
        <v>930</v>
      </c>
    </row>
  </sheetData>
  <pageMargins left="0.826388888888889" right="0.511805555555556"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2"/>
  <sheetViews>
    <sheetView zoomScale="85" zoomScaleNormal="85" workbookViewId="0">
      <selection activeCell="L58" sqref="L58"/>
    </sheetView>
  </sheetViews>
  <sheetFormatPr defaultColWidth="8.88888888888889" defaultRowHeight="12" outlineLevelCol="6"/>
  <cols>
    <col min="1" max="1" width="14.6574074074074" style="6" customWidth="1"/>
    <col min="2" max="2" width="35.8055555555556" style="39" customWidth="1"/>
    <col min="3" max="3" width="9.80555555555556" style="6" customWidth="1"/>
    <col min="4" max="4" width="8.18518518518519" style="6" customWidth="1"/>
    <col min="5" max="5" width="11.5185185185185" style="6" customWidth="1"/>
    <col min="6" max="6" width="7.46296296296296" style="6" customWidth="1"/>
    <col min="7" max="7" width="8.81481481481481" style="6" customWidth="1"/>
    <col min="8" max="16384" width="8.88888888888889" style="1"/>
  </cols>
  <sheetData>
    <row r="1" ht="18" customHeight="1"/>
    <row r="2" ht="21" customHeight="1" spans="1:1">
      <c r="A2" s="40" t="s">
        <v>931</v>
      </c>
    </row>
    <row r="3" ht="21" customHeight="1" spans="1:1">
      <c r="A3" s="41"/>
    </row>
    <row r="4" ht="68" customHeight="1" spans="1:7">
      <c r="A4" s="42" t="s">
        <v>932</v>
      </c>
      <c r="B4" s="43"/>
      <c r="C4" s="43"/>
      <c r="D4" s="43"/>
      <c r="E4" s="43"/>
      <c r="F4" s="43"/>
      <c r="G4" s="43"/>
    </row>
    <row r="5" s="1" customFormat="1" ht="19" customHeight="1" spans="1:7">
      <c r="A5" s="44"/>
      <c r="B5" s="45"/>
      <c r="C5" s="45"/>
      <c r="D5" s="45"/>
      <c r="E5" s="45"/>
      <c r="F5" s="45"/>
      <c r="G5" s="45"/>
    </row>
    <row r="6" s="6" customFormat="1" ht="23" customHeight="1" spans="1:7">
      <c r="A6" s="46"/>
      <c r="B6" s="47"/>
      <c r="C6" s="47"/>
      <c r="D6" s="47"/>
      <c r="E6" s="48" t="s">
        <v>933</v>
      </c>
      <c r="F6" s="48"/>
      <c r="G6" s="48"/>
    </row>
    <row r="7" s="38" customFormat="1" ht="39" customHeight="1" spans="1:7">
      <c r="A7" s="12" t="s">
        <v>934</v>
      </c>
      <c r="B7" s="12" t="s">
        <v>935</v>
      </c>
      <c r="C7" s="13" t="s">
        <v>936</v>
      </c>
      <c r="D7" s="13" t="s">
        <v>937</v>
      </c>
      <c r="E7" s="49" t="s">
        <v>938</v>
      </c>
      <c r="F7" s="50" t="s">
        <v>939</v>
      </c>
      <c r="G7" s="50" t="s">
        <v>940</v>
      </c>
    </row>
    <row r="8" ht="43" customHeight="1" spans="1:7">
      <c r="A8" s="16"/>
      <c r="B8" s="17" t="s">
        <v>941</v>
      </c>
      <c r="C8" s="18">
        <v>1</v>
      </c>
      <c r="D8" s="18">
        <v>2</v>
      </c>
      <c r="E8" s="18" t="s">
        <v>942</v>
      </c>
      <c r="F8" s="18" t="s">
        <v>943</v>
      </c>
      <c r="G8" s="18">
        <v>5</v>
      </c>
    </row>
    <row r="9" ht="13.2" hidden="1" spans="1:7">
      <c r="A9" s="16">
        <v>1030601</v>
      </c>
      <c r="B9" s="51" t="s">
        <v>944</v>
      </c>
      <c r="C9" s="22"/>
      <c r="D9" s="22"/>
      <c r="E9" s="22"/>
      <c r="F9" s="22"/>
      <c r="G9" s="22"/>
    </row>
    <row r="10" ht="13.2" hidden="1" spans="1:7">
      <c r="A10" s="52">
        <v>103060103</v>
      </c>
      <c r="B10" s="21" t="s">
        <v>945</v>
      </c>
      <c r="C10" s="22"/>
      <c r="D10" s="22"/>
      <c r="E10" s="22"/>
      <c r="F10" s="22"/>
      <c r="G10" s="22"/>
    </row>
    <row r="11" ht="13.2" hidden="1" spans="1:7">
      <c r="A11" s="52">
        <v>103060104</v>
      </c>
      <c r="B11" s="21" t="s">
        <v>946</v>
      </c>
      <c r="C11" s="22"/>
      <c r="D11" s="22"/>
      <c r="E11" s="22"/>
      <c r="F11" s="22"/>
      <c r="G11" s="22"/>
    </row>
    <row r="12" ht="13.2" hidden="1" spans="1:7">
      <c r="A12" s="52">
        <v>103060105</v>
      </c>
      <c r="B12" s="21" t="s">
        <v>947</v>
      </c>
      <c r="C12" s="22"/>
      <c r="D12" s="22"/>
      <c r="E12" s="22"/>
      <c r="F12" s="22"/>
      <c r="G12" s="22"/>
    </row>
    <row r="13" ht="13.2" hidden="1" spans="1:7">
      <c r="A13" s="52">
        <v>103060106</v>
      </c>
      <c r="B13" s="21" t="s">
        <v>948</v>
      </c>
      <c r="C13" s="22"/>
      <c r="D13" s="22"/>
      <c r="E13" s="22"/>
      <c r="F13" s="22"/>
      <c r="G13" s="22"/>
    </row>
    <row r="14" ht="13.2" hidden="1" spans="1:7">
      <c r="A14" s="52">
        <v>103060107</v>
      </c>
      <c r="B14" s="21" t="s">
        <v>949</v>
      </c>
      <c r="C14" s="22"/>
      <c r="D14" s="22"/>
      <c r="E14" s="22"/>
      <c r="F14" s="22"/>
      <c r="G14" s="22"/>
    </row>
    <row r="15" ht="13.2" hidden="1" spans="1:7">
      <c r="A15" s="52">
        <v>103060108</v>
      </c>
      <c r="B15" s="21" t="s">
        <v>950</v>
      </c>
      <c r="C15" s="22"/>
      <c r="D15" s="22"/>
      <c r="E15" s="22"/>
      <c r="F15" s="22"/>
      <c r="G15" s="22"/>
    </row>
    <row r="16" ht="13.2" hidden="1" spans="1:7">
      <c r="A16" s="52">
        <v>103060109</v>
      </c>
      <c r="B16" s="21" t="s">
        <v>951</v>
      </c>
      <c r="C16" s="22"/>
      <c r="D16" s="22"/>
      <c r="E16" s="22"/>
      <c r="F16" s="22"/>
      <c r="G16" s="22"/>
    </row>
    <row r="17" ht="13.2" hidden="1" spans="1:7">
      <c r="A17" s="52">
        <v>103060112</v>
      </c>
      <c r="B17" s="21" t="s">
        <v>952</v>
      </c>
      <c r="C17" s="22"/>
      <c r="D17" s="22"/>
      <c r="E17" s="22"/>
      <c r="F17" s="22"/>
      <c r="G17" s="22"/>
    </row>
    <row r="18" ht="13.2" hidden="1" spans="1:7">
      <c r="A18" s="52">
        <v>103060113</v>
      </c>
      <c r="B18" s="21" t="s">
        <v>953</v>
      </c>
      <c r="C18" s="22"/>
      <c r="D18" s="22"/>
      <c r="E18" s="22"/>
      <c r="F18" s="22"/>
      <c r="G18" s="22"/>
    </row>
    <row r="19" ht="13.2" hidden="1" spans="1:7">
      <c r="A19" s="52">
        <v>103060114</v>
      </c>
      <c r="B19" s="21" t="s">
        <v>954</v>
      </c>
      <c r="C19" s="22"/>
      <c r="D19" s="22"/>
      <c r="E19" s="22"/>
      <c r="F19" s="22"/>
      <c r="G19" s="22"/>
    </row>
    <row r="20" ht="13.2" hidden="1" spans="1:7">
      <c r="A20" s="52">
        <v>103060115</v>
      </c>
      <c r="B20" s="21" t="s">
        <v>955</v>
      </c>
      <c r="C20" s="22"/>
      <c r="D20" s="22"/>
      <c r="E20" s="22"/>
      <c r="F20" s="22"/>
      <c r="G20" s="22"/>
    </row>
    <row r="21" ht="13.2" hidden="1" spans="1:7">
      <c r="A21" s="52">
        <v>103060116</v>
      </c>
      <c r="B21" s="21" t="s">
        <v>956</v>
      </c>
      <c r="C21" s="22"/>
      <c r="D21" s="22"/>
      <c r="E21" s="22"/>
      <c r="F21" s="22"/>
      <c r="G21" s="22"/>
    </row>
    <row r="22" ht="13.2" hidden="1" spans="1:7">
      <c r="A22" s="52">
        <v>103060117</v>
      </c>
      <c r="B22" s="21" t="s">
        <v>957</v>
      </c>
      <c r="C22" s="22"/>
      <c r="D22" s="22"/>
      <c r="E22" s="22"/>
      <c r="F22" s="22"/>
      <c r="G22" s="22"/>
    </row>
    <row r="23" ht="13.2" hidden="1" spans="1:7">
      <c r="A23" s="52">
        <v>103060118</v>
      </c>
      <c r="B23" s="21" t="s">
        <v>958</v>
      </c>
      <c r="C23" s="22"/>
      <c r="D23" s="22"/>
      <c r="E23" s="22"/>
      <c r="F23" s="22"/>
      <c r="G23" s="22"/>
    </row>
    <row r="24" ht="13.2" hidden="1" spans="1:7">
      <c r="A24" s="52">
        <v>103060119</v>
      </c>
      <c r="B24" s="21" t="s">
        <v>959</v>
      </c>
      <c r="C24" s="22"/>
      <c r="D24" s="22"/>
      <c r="E24" s="22"/>
      <c r="F24" s="22"/>
      <c r="G24" s="22"/>
    </row>
    <row r="25" ht="13.2" hidden="1" spans="1:7">
      <c r="A25" s="52">
        <v>103060120</v>
      </c>
      <c r="B25" s="21" t="s">
        <v>960</v>
      </c>
      <c r="C25" s="22"/>
      <c r="D25" s="22"/>
      <c r="E25" s="22"/>
      <c r="F25" s="22"/>
      <c r="G25" s="22"/>
    </row>
    <row r="26" ht="13.2" hidden="1" spans="1:7">
      <c r="A26" s="52">
        <v>103060121</v>
      </c>
      <c r="B26" s="21" t="s">
        <v>961</v>
      </c>
      <c r="C26" s="22"/>
      <c r="D26" s="22"/>
      <c r="E26" s="22"/>
      <c r="F26" s="22"/>
      <c r="G26" s="22"/>
    </row>
    <row r="27" ht="13.2" hidden="1" spans="1:7">
      <c r="A27" s="52">
        <v>103060122</v>
      </c>
      <c r="B27" s="21" t="s">
        <v>962</v>
      </c>
      <c r="C27" s="22"/>
      <c r="D27" s="22"/>
      <c r="E27" s="22"/>
      <c r="F27" s="22"/>
      <c r="G27" s="22"/>
    </row>
    <row r="28" ht="13.2" hidden="1" spans="1:7">
      <c r="A28" s="52">
        <v>103060123</v>
      </c>
      <c r="B28" s="21" t="s">
        <v>963</v>
      </c>
      <c r="C28" s="22"/>
      <c r="D28" s="22"/>
      <c r="E28" s="22"/>
      <c r="F28" s="22"/>
      <c r="G28" s="22"/>
    </row>
    <row r="29" ht="13.2" hidden="1" spans="1:7">
      <c r="A29" s="52">
        <v>103060124</v>
      </c>
      <c r="B29" s="21" t="s">
        <v>964</v>
      </c>
      <c r="C29" s="22"/>
      <c r="D29" s="22"/>
      <c r="E29" s="22"/>
      <c r="F29" s="22"/>
      <c r="G29" s="22"/>
    </row>
    <row r="30" ht="13.2" hidden="1" spans="1:7">
      <c r="A30" s="52">
        <v>103060125</v>
      </c>
      <c r="B30" s="21" t="s">
        <v>965</v>
      </c>
      <c r="C30" s="22"/>
      <c r="D30" s="22"/>
      <c r="E30" s="22"/>
      <c r="F30" s="22"/>
      <c r="G30" s="22"/>
    </row>
    <row r="31" ht="13.2" hidden="1" spans="1:7">
      <c r="A31" s="52">
        <v>103060126</v>
      </c>
      <c r="B31" s="21" t="s">
        <v>966</v>
      </c>
      <c r="C31" s="22"/>
      <c r="D31" s="22"/>
      <c r="E31" s="22"/>
      <c r="F31" s="22"/>
      <c r="G31" s="22"/>
    </row>
    <row r="32" ht="13.2" hidden="1" spans="1:7">
      <c r="A32" s="52">
        <v>103060127</v>
      </c>
      <c r="B32" s="21" t="s">
        <v>967</v>
      </c>
      <c r="C32" s="22"/>
      <c r="D32" s="22"/>
      <c r="E32" s="22"/>
      <c r="F32" s="22"/>
      <c r="G32" s="22"/>
    </row>
    <row r="33" ht="13.2" hidden="1" spans="1:7">
      <c r="A33" s="52">
        <v>103060128</v>
      </c>
      <c r="B33" s="21" t="s">
        <v>968</v>
      </c>
      <c r="C33" s="22"/>
      <c r="D33" s="22"/>
      <c r="E33" s="22"/>
      <c r="F33" s="22"/>
      <c r="G33" s="22"/>
    </row>
    <row r="34" ht="13.2" hidden="1" spans="1:7">
      <c r="A34" s="52">
        <v>103060129</v>
      </c>
      <c r="B34" s="21" t="s">
        <v>969</v>
      </c>
      <c r="C34" s="22"/>
      <c r="D34" s="22"/>
      <c r="E34" s="22"/>
      <c r="F34" s="22"/>
      <c r="G34" s="22"/>
    </row>
    <row r="35" ht="13.2" hidden="1" spans="1:7">
      <c r="A35" s="52">
        <v>103060130</v>
      </c>
      <c r="B35" s="21" t="s">
        <v>970</v>
      </c>
      <c r="C35" s="22"/>
      <c r="D35" s="22"/>
      <c r="E35" s="22"/>
      <c r="F35" s="22"/>
      <c r="G35" s="22"/>
    </row>
    <row r="36" ht="13.2" hidden="1" spans="1:7">
      <c r="A36" s="52">
        <v>103060131</v>
      </c>
      <c r="B36" s="21" t="s">
        <v>971</v>
      </c>
      <c r="C36" s="22"/>
      <c r="D36" s="22"/>
      <c r="E36" s="22"/>
      <c r="F36" s="22"/>
      <c r="G36" s="22"/>
    </row>
    <row r="37" ht="13.2" hidden="1" spans="1:7">
      <c r="A37" s="52">
        <v>103060132</v>
      </c>
      <c r="B37" s="21" t="s">
        <v>972</v>
      </c>
      <c r="C37" s="22"/>
      <c r="D37" s="22"/>
      <c r="E37" s="22"/>
      <c r="F37" s="22"/>
      <c r="G37" s="22"/>
    </row>
    <row r="38" ht="13.2" hidden="1" spans="1:7">
      <c r="A38" s="52">
        <v>103060133</v>
      </c>
      <c r="B38" s="21" t="s">
        <v>973</v>
      </c>
      <c r="C38" s="22"/>
      <c r="D38" s="22"/>
      <c r="E38" s="22"/>
      <c r="F38" s="22"/>
      <c r="G38" s="22"/>
    </row>
    <row r="39" ht="20" hidden="1" customHeight="1" spans="1:7">
      <c r="A39" s="52">
        <v>103060134</v>
      </c>
      <c r="B39" s="21" t="s">
        <v>974</v>
      </c>
      <c r="C39" s="22"/>
      <c r="D39" s="22"/>
      <c r="E39" s="22"/>
      <c r="F39" s="22"/>
      <c r="G39" s="22"/>
    </row>
    <row r="40" ht="45" customHeight="1" spans="1:7">
      <c r="A40" s="52">
        <v>103060198</v>
      </c>
      <c r="B40" s="21" t="s">
        <v>975</v>
      </c>
      <c r="C40" s="53">
        <v>5</v>
      </c>
      <c r="D40" s="53">
        <v>0</v>
      </c>
      <c r="E40" s="54">
        <f>C40-D40</f>
        <v>5</v>
      </c>
      <c r="F40" s="33"/>
      <c r="G40" s="22"/>
    </row>
    <row r="41" ht="20" hidden="1" customHeight="1" spans="1:7">
      <c r="A41" s="16">
        <v>1030602</v>
      </c>
      <c r="B41" s="51" t="s">
        <v>976</v>
      </c>
      <c r="C41" s="55"/>
      <c r="D41" s="55"/>
      <c r="E41" s="54">
        <f t="shared" ref="E41:E61" si="0">C41-D41</f>
        <v>0</v>
      </c>
      <c r="F41" s="33" t="e">
        <f t="shared" ref="F40:F57" si="1">E41/D41</f>
        <v>#DIV/0!</v>
      </c>
      <c r="G41" s="22"/>
    </row>
    <row r="42" ht="20" hidden="1" customHeight="1" spans="1:7">
      <c r="A42" s="16">
        <v>103060202</v>
      </c>
      <c r="B42" s="22" t="s">
        <v>977</v>
      </c>
      <c r="C42" s="55"/>
      <c r="D42" s="55"/>
      <c r="E42" s="54">
        <f t="shared" si="0"/>
        <v>0</v>
      </c>
      <c r="F42" s="33" t="e">
        <f t="shared" si="1"/>
        <v>#DIV/0!</v>
      </c>
      <c r="G42" s="22"/>
    </row>
    <row r="43" ht="20" hidden="1" customHeight="1" spans="1:7">
      <c r="A43" s="16">
        <v>103060203</v>
      </c>
      <c r="B43" s="22" t="s">
        <v>978</v>
      </c>
      <c r="C43" s="55"/>
      <c r="D43" s="55"/>
      <c r="E43" s="54">
        <f t="shared" si="0"/>
        <v>0</v>
      </c>
      <c r="F43" s="33" t="e">
        <f t="shared" si="1"/>
        <v>#DIV/0!</v>
      </c>
      <c r="G43" s="22"/>
    </row>
    <row r="44" ht="20" hidden="1" customHeight="1" spans="1:7">
      <c r="A44" s="16">
        <v>103060204</v>
      </c>
      <c r="B44" s="16" t="s">
        <v>979</v>
      </c>
      <c r="C44" s="55"/>
      <c r="D44" s="55"/>
      <c r="E44" s="54">
        <f t="shared" si="0"/>
        <v>0</v>
      </c>
      <c r="F44" s="33" t="e">
        <f t="shared" si="1"/>
        <v>#DIV/0!</v>
      </c>
      <c r="G44" s="22"/>
    </row>
    <row r="45" ht="20" hidden="1" customHeight="1" spans="1:7">
      <c r="A45" s="16">
        <v>103060298</v>
      </c>
      <c r="B45" s="22" t="s">
        <v>980</v>
      </c>
      <c r="C45" s="55"/>
      <c r="D45" s="55"/>
      <c r="E45" s="54">
        <f t="shared" si="0"/>
        <v>0</v>
      </c>
      <c r="F45" s="33" t="e">
        <f t="shared" si="1"/>
        <v>#DIV/0!</v>
      </c>
      <c r="G45" s="22"/>
    </row>
    <row r="46" ht="20" hidden="1" customHeight="1" spans="1:7">
      <c r="A46" s="16">
        <v>1030603</v>
      </c>
      <c r="B46" s="51" t="s">
        <v>981</v>
      </c>
      <c r="C46" s="55"/>
      <c r="D46" s="55"/>
      <c r="E46" s="54">
        <f t="shared" si="0"/>
        <v>0</v>
      </c>
      <c r="F46" s="33" t="e">
        <f t="shared" si="1"/>
        <v>#DIV/0!</v>
      </c>
      <c r="G46" s="22"/>
    </row>
    <row r="47" ht="20" hidden="1" customHeight="1" spans="1:7">
      <c r="A47" s="16">
        <v>103060301</v>
      </c>
      <c r="B47" s="16" t="s">
        <v>982</v>
      </c>
      <c r="C47" s="55"/>
      <c r="D47" s="55"/>
      <c r="E47" s="54">
        <f t="shared" si="0"/>
        <v>0</v>
      </c>
      <c r="F47" s="33" t="e">
        <f t="shared" si="1"/>
        <v>#DIV/0!</v>
      </c>
      <c r="G47" s="22"/>
    </row>
    <row r="48" ht="20" hidden="1" customHeight="1" spans="1:7">
      <c r="A48" s="16">
        <v>103060304</v>
      </c>
      <c r="B48" s="22" t="s">
        <v>983</v>
      </c>
      <c r="C48" s="55"/>
      <c r="D48" s="55"/>
      <c r="E48" s="54">
        <f t="shared" si="0"/>
        <v>0</v>
      </c>
      <c r="F48" s="33" t="e">
        <f t="shared" si="1"/>
        <v>#DIV/0!</v>
      </c>
      <c r="G48" s="22"/>
    </row>
    <row r="49" ht="20" hidden="1" customHeight="1" spans="1:7">
      <c r="A49" s="16">
        <v>103060305</v>
      </c>
      <c r="B49" s="22" t="s">
        <v>984</v>
      </c>
      <c r="C49" s="55"/>
      <c r="D49" s="55"/>
      <c r="E49" s="54">
        <f t="shared" si="0"/>
        <v>0</v>
      </c>
      <c r="F49" s="33" t="e">
        <f t="shared" si="1"/>
        <v>#DIV/0!</v>
      </c>
      <c r="G49" s="22"/>
    </row>
    <row r="50" ht="20" hidden="1" customHeight="1" spans="1:7">
      <c r="A50" s="16">
        <v>103060307</v>
      </c>
      <c r="B50" s="22" t="s">
        <v>985</v>
      </c>
      <c r="C50" s="55"/>
      <c r="D50" s="55"/>
      <c r="E50" s="54">
        <f t="shared" si="0"/>
        <v>0</v>
      </c>
      <c r="F50" s="33" t="e">
        <f t="shared" si="1"/>
        <v>#DIV/0!</v>
      </c>
      <c r="G50" s="22"/>
    </row>
    <row r="51" ht="20" hidden="1" customHeight="1" spans="1:7">
      <c r="A51" s="16">
        <v>103060398</v>
      </c>
      <c r="B51" s="22" t="s">
        <v>986</v>
      </c>
      <c r="C51" s="55"/>
      <c r="D51" s="55"/>
      <c r="E51" s="54">
        <f t="shared" si="0"/>
        <v>0</v>
      </c>
      <c r="F51" s="33" t="e">
        <f t="shared" si="1"/>
        <v>#DIV/0!</v>
      </c>
      <c r="G51" s="22"/>
    </row>
    <row r="52" ht="20" hidden="1" customHeight="1" spans="1:7">
      <c r="A52" s="16">
        <v>1030604</v>
      </c>
      <c r="B52" s="51" t="s">
        <v>987</v>
      </c>
      <c r="C52" s="55"/>
      <c r="D52" s="55"/>
      <c r="E52" s="54">
        <f t="shared" si="0"/>
        <v>0</v>
      </c>
      <c r="F52" s="33" t="e">
        <f t="shared" si="1"/>
        <v>#DIV/0!</v>
      </c>
      <c r="G52" s="22"/>
    </row>
    <row r="53" ht="20" hidden="1" customHeight="1" spans="1:7">
      <c r="A53" s="16">
        <v>103060401</v>
      </c>
      <c r="B53" s="22" t="s">
        <v>988</v>
      </c>
      <c r="C53" s="55"/>
      <c r="D53" s="55"/>
      <c r="E53" s="54">
        <f t="shared" si="0"/>
        <v>0</v>
      </c>
      <c r="F53" s="33" t="e">
        <f t="shared" si="1"/>
        <v>#DIV/0!</v>
      </c>
      <c r="G53" s="22"/>
    </row>
    <row r="54" ht="20" hidden="1" customHeight="1" spans="1:7">
      <c r="A54" s="16">
        <v>103060402</v>
      </c>
      <c r="B54" s="22" t="s">
        <v>989</v>
      </c>
      <c r="C54" s="55"/>
      <c r="D54" s="55"/>
      <c r="E54" s="54">
        <f t="shared" si="0"/>
        <v>0</v>
      </c>
      <c r="F54" s="33" t="e">
        <f t="shared" si="1"/>
        <v>#DIV/0!</v>
      </c>
      <c r="G54" s="22"/>
    </row>
    <row r="55" ht="20" hidden="1" customHeight="1" spans="1:7">
      <c r="A55" s="16">
        <v>103060498</v>
      </c>
      <c r="B55" s="22" t="s">
        <v>990</v>
      </c>
      <c r="C55" s="55"/>
      <c r="D55" s="55"/>
      <c r="E55" s="54">
        <f t="shared" si="0"/>
        <v>0</v>
      </c>
      <c r="F55" s="33" t="e">
        <f t="shared" si="1"/>
        <v>#DIV/0!</v>
      </c>
      <c r="G55" s="22"/>
    </row>
    <row r="56" ht="20" hidden="1" customHeight="1" spans="1:7">
      <c r="A56" s="16">
        <v>1030698</v>
      </c>
      <c r="B56" s="51" t="s">
        <v>991</v>
      </c>
      <c r="C56" s="55"/>
      <c r="D56" s="55"/>
      <c r="E56" s="54">
        <f t="shared" si="0"/>
        <v>0</v>
      </c>
      <c r="F56" s="33" t="e">
        <f t="shared" si="1"/>
        <v>#DIV/0!</v>
      </c>
      <c r="G56" s="22"/>
    </row>
    <row r="57" ht="40" customHeight="1" spans="1:7">
      <c r="A57" s="56" t="s">
        <v>992</v>
      </c>
      <c r="B57" s="57"/>
      <c r="C57" s="58">
        <v>5</v>
      </c>
      <c r="D57" s="58"/>
      <c r="E57" s="54">
        <f t="shared" si="0"/>
        <v>5</v>
      </c>
      <c r="F57" s="33"/>
      <c r="G57" s="22"/>
    </row>
    <row r="58" ht="43" customHeight="1" spans="1:7">
      <c r="A58" s="59" t="s">
        <v>993</v>
      </c>
      <c r="B58" s="60"/>
      <c r="C58" s="53">
        <v>18</v>
      </c>
      <c r="D58" s="61">
        <v>12</v>
      </c>
      <c r="E58" s="54">
        <f t="shared" si="0"/>
        <v>6</v>
      </c>
      <c r="F58" s="33">
        <f>E58/D58</f>
        <v>0.5</v>
      </c>
      <c r="G58" s="22"/>
    </row>
    <row r="59" ht="20" hidden="1" customHeight="1" spans="1:7">
      <c r="A59" s="59" t="s">
        <v>994</v>
      </c>
      <c r="B59" s="60"/>
      <c r="C59" s="53"/>
      <c r="D59" s="53"/>
      <c r="E59" s="54">
        <f t="shared" si="0"/>
        <v>0</v>
      </c>
      <c r="F59" s="33" t="e">
        <f>E59/D59</f>
        <v>#DIV/0!</v>
      </c>
      <c r="G59" s="22"/>
    </row>
    <row r="60" ht="42" customHeight="1" spans="1:7">
      <c r="A60" s="59" t="s">
        <v>995</v>
      </c>
      <c r="B60" s="60"/>
      <c r="C60" s="53">
        <v>0</v>
      </c>
      <c r="D60" s="53">
        <v>0</v>
      </c>
      <c r="E60" s="54">
        <f t="shared" si="0"/>
        <v>0</v>
      </c>
      <c r="F60" s="33"/>
      <c r="G60" s="22"/>
    </row>
    <row r="61" ht="42" customHeight="1" spans="1:7">
      <c r="A61" s="56" t="s">
        <v>209</v>
      </c>
      <c r="B61" s="57"/>
      <c r="C61" s="53">
        <f>C57+C58+C60</f>
        <v>23</v>
      </c>
      <c r="D61" s="53">
        <f>D57+D58+D60</f>
        <v>12</v>
      </c>
      <c r="E61" s="54">
        <f t="shared" si="0"/>
        <v>11</v>
      </c>
      <c r="F61" s="33">
        <f>E61/D61</f>
        <v>0.916666666666667</v>
      </c>
      <c r="G61" s="22"/>
    </row>
    <row r="62" ht="15.6" spans="1:7">
      <c r="A62" s="62"/>
      <c r="B62" s="63"/>
      <c r="C62" s="63"/>
      <c r="D62" s="63"/>
      <c r="E62" s="63"/>
      <c r="F62" s="63"/>
      <c r="G62" s="63"/>
    </row>
  </sheetData>
  <mergeCells count="7">
    <mergeCell ref="A4:G4"/>
    <mergeCell ref="E6:G6"/>
    <mergeCell ref="A57:B57"/>
    <mergeCell ref="A58:B58"/>
    <mergeCell ref="A59:B59"/>
    <mergeCell ref="A60:B60"/>
    <mergeCell ref="A61:B61"/>
  </mergeCells>
  <pageMargins left="0.708333333333333" right="0.196527777777778" top="1" bottom="1" header="0.5" footer="0.5"/>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2"/>
  <sheetViews>
    <sheetView zoomScale="70" zoomScaleNormal="70" workbookViewId="0">
      <selection activeCell="A2" sqref="A2:B2"/>
    </sheetView>
  </sheetViews>
  <sheetFormatPr defaultColWidth="8.88888888888889" defaultRowHeight="12"/>
  <cols>
    <col min="1" max="1" width="8.88888888888889" style="6"/>
    <col min="2" max="2" width="22.8148148148148" style="6" customWidth="1"/>
    <col min="3" max="3" width="10" style="6" customWidth="1"/>
    <col min="4" max="6" width="7.22222222222222" style="6" customWidth="1"/>
    <col min="7" max="7" width="8.73148148148148" style="6" customWidth="1"/>
    <col min="8" max="11" width="7.22222222222222" style="6" customWidth="1"/>
    <col min="12" max="12" width="8.42592592592593" style="6" customWidth="1"/>
    <col min="13" max="13" width="14.9907407407407" style="6" customWidth="1"/>
    <col min="14" max="16384" width="8.88888888888889" style="1"/>
  </cols>
  <sheetData>
    <row r="1" ht="21" customHeight="1"/>
    <row r="2" ht="29" customHeight="1" spans="1:2">
      <c r="A2" s="7" t="s">
        <v>996</v>
      </c>
      <c r="B2" s="7"/>
    </row>
    <row r="3" ht="76" customHeight="1" spans="1:13">
      <c r="A3" s="8" t="s">
        <v>997</v>
      </c>
      <c r="B3" s="8"/>
      <c r="C3" s="8"/>
      <c r="D3" s="8"/>
      <c r="E3" s="8"/>
      <c r="F3" s="8"/>
      <c r="G3" s="8"/>
      <c r="H3" s="8"/>
      <c r="I3" s="8"/>
      <c r="J3" s="8"/>
      <c r="K3" s="8"/>
      <c r="L3" s="8"/>
      <c r="M3" s="8"/>
    </row>
    <row r="4" ht="21" customHeight="1" spans="1:13">
      <c r="A4" s="9"/>
      <c r="B4" s="9"/>
      <c r="C4" s="9"/>
      <c r="D4" s="9"/>
      <c r="E4" s="9"/>
      <c r="F4" s="9"/>
      <c r="G4" s="9"/>
      <c r="H4" s="9"/>
      <c r="I4" s="9"/>
      <c r="J4" s="9"/>
      <c r="K4" s="9"/>
      <c r="L4" s="9"/>
      <c r="M4" s="9"/>
    </row>
    <row r="5" ht="27" customHeight="1" spans="1:13">
      <c r="A5" s="10"/>
      <c r="B5" s="10"/>
      <c r="C5" s="11"/>
      <c r="D5" s="11"/>
      <c r="E5" s="11"/>
      <c r="F5" s="11"/>
      <c r="G5" s="11"/>
      <c r="H5" s="11"/>
      <c r="I5" s="11"/>
      <c r="J5" s="30" t="s">
        <v>998</v>
      </c>
      <c r="K5" s="30"/>
      <c r="L5" s="30"/>
      <c r="M5" s="30"/>
    </row>
    <row r="6" s="5" customFormat="1" ht="36" customHeight="1" spans="1:13">
      <c r="A6" s="12" t="s">
        <v>934</v>
      </c>
      <c r="B6" s="12" t="s">
        <v>935</v>
      </c>
      <c r="C6" s="13" t="s">
        <v>999</v>
      </c>
      <c r="D6" s="13"/>
      <c r="E6" s="13"/>
      <c r="F6" s="13"/>
      <c r="G6" s="13" t="s">
        <v>1000</v>
      </c>
      <c r="H6" s="13"/>
      <c r="I6" s="13"/>
      <c r="J6" s="13"/>
      <c r="K6" s="12" t="s">
        <v>938</v>
      </c>
      <c r="L6" s="14" t="s">
        <v>1001</v>
      </c>
      <c r="M6" s="12" t="s">
        <v>1002</v>
      </c>
    </row>
    <row r="7" s="5" customFormat="1" ht="27" customHeight="1" spans="1:13">
      <c r="A7" s="13"/>
      <c r="B7" s="13"/>
      <c r="C7" s="12" t="s">
        <v>1003</v>
      </c>
      <c r="D7" s="14" t="s">
        <v>1004</v>
      </c>
      <c r="E7" s="14" t="s">
        <v>1005</v>
      </c>
      <c r="F7" s="14" t="s">
        <v>1006</v>
      </c>
      <c r="G7" s="12" t="s">
        <v>1003</v>
      </c>
      <c r="H7" s="14" t="s">
        <v>1007</v>
      </c>
      <c r="I7" s="14" t="s">
        <v>1008</v>
      </c>
      <c r="J7" s="14" t="s">
        <v>1009</v>
      </c>
      <c r="K7" s="13"/>
      <c r="L7" s="15"/>
      <c r="M7" s="13"/>
    </row>
    <row r="8" s="5" customFormat="1" ht="21" customHeight="1" spans="1:13">
      <c r="A8" s="13"/>
      <c r="B8" s="13"/>
      <c r="C8" s="13"/>
      <c r="D8" s="15"/>
      <c r="E8" s="15"/>
      <c r="F8" s="15"/>
      <c r="G8" s="13"/>
      <c r="H8" s="15"/>
      <c r="I8" s="15"/>
      <c r="J8" s="15"/>
      <c r="K8" s="13"/>
      <c r="L8" s="15"/>
      <c r="M8" s="13"/>
    </row>
    <row r="9" ht="43" customHeight="1" spans="1:13">
      <c r="A9" s="16"/>
      <c r="B9" s="17" t="s">
        <v>941</v>
      </c>
      <c r="C9" s="18" t="s">
        <v>1010</v>
      </c>
      <c r="D9" s="18">
        <v>2</v>
      </c>
      <c r="E9" s="18">
        <v>3</v>
      </c>
      <c r="F9" s="18">
        <v>4</v>
      </c>
      <c r="G9" s="18" t="s">
        <v>1011</v>
      </c>
      <c r="H9" s="18">
        <v>6</v>
      </c>
      <c r="I9" s="18">
        <v>7</v>
      </c>
      <c r="J9" s="18">
        <v>8</v>
      </c>
      <c r="K9" s="18" t="s">
        <v>1012</v>
      </c>
      <c r="L9" s="18" t="s">
        <v>1013</v>
      </c>
      <c r="M9" s="18">
        <v>11</v>
      </c>
    </row>
    <row r="10" ht="13.2" hidden="1" spans="1:13">
      <c r="A10" s="16">
        <v>223</v>
      </c>
      <c r="B10" s="19" t="s">
        <v>1014</v>
      </c>
      <c r="C10" s="18">
        <v>5</v>
      </c>
      <c r="D10" s="18">
        <v>0</v>
      </c>
      <c r="E10" s="18">
        <v>0</v>
      </c>
      <c r="F10" s="18">
        <v>5</v>
      </c>
      <c r="G10" s="18">
        <v>0</v>
      </c>
      <c r="H10" s="18">
        <v>0</v>
      </c>
      <c r="I10" s="18">
        <v>0</v>
      </c>
      <c r="J10" s="18">
        <v>0</v>
      </c>
      <c r="K10" s="22"/>
      <c r="L10" s="22"/>
      <c r="M10" s="22"/>
    </row>
    <row r="11" ht="25.2" hidden="1" spans="1:13">
      <c r="A11" s="16">
        <v>22301</v>
      </c>
      <c r="B11" s="20" t="s">
        <v>1015</v>
      </c>
      <c r="C11" s="18"/>
      <c r="D11" s="18"/>
      <c r="E11" s="18"/>
      <c r="F11" s="18"/>
      <c r="G11" s="18"/>
      <c r="H11" s="18"/>
      <c r="I11" s="18"/>
      <c r="J11" s="18"/>
      <c r="K11" s="22"/>
      <c r="L11" s="22"/>
      <c r="M11" s="22"/>
    </row>
    <row r="12" ht="13.2" hidden="1" spans="1:13">
      <c r="A12" s="16">
        <v>2230101</v>
      </c>
      <c r="B12" s="21" t="s">
        <v>1016</v>
      </c>
      <c r="C12" s="18"/>
      <c r="D12" s="18"/>
      <c r="E12" s="18"/>
      <c r="F12" s="18"/>
      <c r="G12" s="18"/>
      <c r="H12" s="18"/>
      <c r="I12" s="18"/>
      <c r="J12" s="18"/>
      <c r="K12" s="22"/>
      <c r="L12" s="22"/>
      <c r="M12" s="22"/>
    </row>
    <row r="13" ht="25.2" hidden="1" spans="1:13">
      <c r="A13" s="16">
        <v>2230102</v>
      </c>
      <c r="B13" s="21" t="s">
        <v>1017</v>
      </c>
      <c r="C13" s="18"/>
      <c r="D13" s="18"/>
      <c r="E13" s="18"/>
      <c r="F13" s="18"/>
      <c r="G13" s="18"/>
      <c r="H13" s="18"/>
      <c r="I13" s="18"/>
      <c r="J13" s="18"/>
      <c r="K13" s="22"/>
      <c r="L13" s="22"/>
      <c r="M13" s="22"/>
    </row>
    <row r="14" ht="25.2" hidden="1" spans="1:13">
      <c r="A14" s="16">
        <v>2230103</v>
      </c>
      <c r="B14" s="21" t="s">
        <v>1018</v>
      </c>
      <c r="C14" s="18"/>
      <c r="D14" s="18"/>
      <c r="E14" s="18"/>
      <c r="F14" s="18"/>
      <c r="G14" s="18"/>
      <c r="H14" s="18"/>
      <c r="I14" s="18"/>
      <c r="J14" s="18"/>
      <c r="K14" s="22"/>
      <c r="L14" s="22"/>
      <c r="M14" s="22"/>
    </row>
    <row r="15" ht="25.2" hidden="1" spans="1:13">
      <c r="A15" s="16">
        <v>2230104</v>
      </c>
      <c r="B15" s="21" t="s">
        <v>1019</v>
      </c>
      <c r="C15" s="18"/>
      <c r="D15" s="18"/>
      <c r="E15" s="18"/>
      <c r="F15" s="18"/>
      <c r="G15" s="18"/>
      <c r="H15" s="18"/>
      <c r="I15" s="18"/>
      <c r="J15" s="18"/>
      <c r="K15" s="22"/>
      <c r="L15" s="22"/>
      <c r="M15" s="22"/>
    </row>
    <row r="16" ht="25.2" hidden="1" spans="1:13">
      <c r="A16" s="16">
        <v>2230105</v>
      </c>
      <c r="B16" s="21" t="s">
        <v>1020</v>
      </c>
      <c r="C16" s="18">
        <v>0</v>
      </c>
      <c r="D16" s="18">
        <v>0</v>
      </c>
      <c r="E16" s="18">
        <v>0</v>
      </c>
      <c r="F16" s="18">
        <v>0</v>
      </c>
      <c r="G16" s="18">
        <v>35.98</v>
      </c>
      <c r="H16" s="18">
        <v>0</v>
      </c>
      <c r="I16" s="18">
        <v>0</v>
      </c>
      <c r="J16" s="18">
        <v>35.98</v>
      </c>
      <c r="K16" s="22"/>
      <c r="L16" s="22"/>
      <c r="M16" s="22"/>
    </row>
    <row r="17" ht="25.2" hidden="1" spans="1:13">
      <c r="A17" s="16">
        <v>2230106</v>
      </c>
      <c r="B17" s="21" t="s">
        <v>1021</v>
      </c>
      <c r="C17" s="18"/>
      <c r="D17" s="18"/>
      <c r="E17" s="18"/>
      <c r="F17" s="18"/>
      <c r="G17" s="18"/>
      <c r="H17" s="18"/>
      <c r="I17" s="18"/>
      <c r="J17" s="18"/>
      <c r="K17" s="22"/>
      <c r="L17" s="22"/>
      <c r="M17" s="22"/>
    </row>
    <row r="18" ht="25.2" hidden="1" spans="1:13">
      <c r="A18" s="16">
        <v>2230107</v>
      </c>
      <c r="B18" s="21" t="s">
        <v>1022</v>
      </c>
      <c r="C18" s="22"/>
      <c r="D18" s="22"/>
      <c r="E18" s="22"/>
      <c r="F18" s="22"/>
      <c r="G18" s="22"/>
      <c r="H18" s="22"/>
      <c r="I18" s="22"/>
      <c r="J18" s="22"/>
      <c r="K18" s="22"/>
      <c r="L18" s="22"/>
      <c r="M18" s="22"/>
    </row>
    <row r="19" ht="25.2" hidden="1" spans="1:13">
      <c r="A19" s="16">
        <v>2230108</v>
      </c>
      <c r="B19" s="21" t="s">
        <v>1023</v>
      </c>
      <c r="C19" s="22"/>
      <c r="D19" s="22"/>
      <c r="E19" s="22"/>
      <c r="F19" s="22"/>
      <c r="G19" s="22"/>
      <c r="H19" s="22"/>
      <c r="I19" s="22"/>
      <c r="J19" s="22"/>
      <c r="K19" s="22"/>
      <c r="L19" s="22"/>
      <c r="M19" s="22"/>
    </row>
    <row r="20" ht="13.2" hidden="1" spans="1:13">
      <c r="A20" s="16">
        <v>2230109</v>
      </c>
      <c r="B20" s="21" t="s">
        <v>1024</v>
      </c>
      <c r="C20" s="22"/>
      <c r="D20" s="22"/>
      <c r="E20" s="22"/>
      <c r="F20" s="22"/>
      <c r="G20" s="22"/>
      <c r="H20" s="22"/>
      <c r="I20" s="22"/>
      <c r="J20" s="22"/>
      <c r="K20" s="22"/>
      <c r="L20" s="22"/>
      <c r="M20" s="22"/>
    </row>
    <row r="21" ht="25.2" hidden="1" spans="1:13">
      <c r="A21" s="16">
        <v>2230199</v>
      </c>
      <c r="B21" s="21" t="s">
        <v>1025</v>
      </c>
      <c r="C21" s="22"/>
      <c r="D21" s="22"/>
      <c r="E21" s="22"/>
      <c r="F21" s="22"/>
      <c r="G21" s="22"/>
      <c r="H21" s="22"/>
      <c r="I21" s="22"/>
      <c r="J21" s="22"/>
      <c r="K21" s="22"/>
      <c r="L21" s="22"/>
      <c r="M21" s="22"/>
    </row>
    <row r="22" ht="13.2" hidden="1" spans="1:13">
      <c r="A22" s="16">
        <v>22302</v>
      </c>
      <c r="B22" s="20" t="s">
        <v>1026</v>
      </c>
      <c r="C22" s="22"/>
      <c r="D22" s="22"/>
      <c r="E22" s="22"/>
      <c r="F22" s="22"/>
      <c r="G22" s="22"/>
      <c r="H22" s="22"/>
      <c r="I22" s="22"/>
      <c r="J22" s="22"/>
      <c r="K22" s="22"/>
      <c r="L22" s="22"/>
      <c r="M22" s="31"/>
    </row>
    <row r="23" ht="26.4" hidden="1" spans="1:13">
      <c r="A23" s="16">
        <v>2230201</v>
      </c>
      <c r="B23" s="16" t="s">
        <v>1027</v>
      </c>
      <c r="C23" s="18"/>
      <c r="D23" s="22"/>
      <c r="E23" s="22"/>
      <c r="F23" s="22"/>
      <c r="G23" s="22"/>
      <c r="H23" s="22"/>
      <c r="I23" s="22"/>
      <c r="J23" s="22"/>
      <c r="K23" s="22"/>
      <c r="L23" s="22"/>
      <c r="M23" s="31"/>
    </row>
    <row r="24" ht="13.2" hidden="1" spans="1:13">
      <c r="A24" s="16">
        <v>2230202</v>
      </c>
      <c r="B24" s="22" t="s">
        <v>1028</v>
      </c>
      <c r="C24" s="22"/>
      <c r="D24" s="22"/>
      <c r="E24" s="22"/>
      <c r="F24" s="22"/>
      <c r="G24" s="22"/>
      <c r="H24" s="22"/>
      <c r="I24" s="22"/>
      <c r="J24" s="22"/>
      <c r="K24" s="22"/>
      <c r="L24" s="22"/>
      <c r="M24" s="31"/>
    </row>
    <row r="25" ht="25.2" hidden="1" spans="1:13">
      <c r="A25" s="16">
        <v>2230203</v>
      </c>
      <c r="B25" s="16" t="s">
        <v>1029</v>
      </c>
      <c r="C25" s="18"/>
      <c r="D25" s="22"/>
      <c r="E25" s="22"/>
      <c r="F25" s="22"/>
      <c r="G25" s="22"/>
      <c r="H25" s="22"/>
      <c r="I25" s="22"/>
      <c r="J25" s="22"/>
      <c r="K25" s="22"/>
      <c r="L25" s="22"/>
      <c r="M25" s="31"/>
    </row>
    <row r="26" ht="13.2" hidden="1" spans="1:13">
      <c r="A26" s="16">
        <v>2230204</v>
      </c>
      <c r="B26" s="21" t="s">
        <v>1030</v>
      </c>
      <c r="C26" s="18"/>
      <c r="D26" s="22"/>
      <c r="E26" s="22"/>
      <c r="F26" s="22"/>
      <c r="G26" s="22"/>
      <c r="H26" s="22"/>
      <c r="I26" s="22"/>
      <c r="J26" s="22"/>
      <c r="K26" s="22"/>
      <c r="L26" s="22"/>
      <c r="M26" s="31"/>
    </row>
    <row r="27" ht="13.2" hidden="1" spans="1:13">
      <c r="A27" s="16">
        <v>2230205</v>
      </c>
      <c r="B27" s="21" t="s">
        <v>1031</v>
      </c>
      <c r="C27" s="18"/>
      <c r="D27" s="22"/>
      <c r="E27" s="22"/>
      <c r="F27" s="22"/>
      <c r="G27" s="22"/>
      <c r="H27" s="22"/>
      <c r="I27" s="22"/>
      <c r="J27" s="22"/>
      <c r="K27" s="22"/>
      <c r="L27" s="22"/>
      <c r="M27" s="31"/>
    </row>
    <row r="28" ht="25.2" hidden="1" spans="1:13">
      <c r="A28" s="16">
        <v>2230206</v>
      </c>
      <c r="B28" s="21" t="s">
        <v>1032</v>
      </c>
      <c r="C28" s="18"/>
      <c r="D28" s="22"/>
      <c r="E28" s="22"/>
      <c r="F28" s="22"/>
      <c r="G28" s="22"/>
      <c r="H28" s="22"/>
      <c r="I28" s="22"/>
      <c r="J28" s="22"/>
      <c r="K28" s="22"/>
      <c r="L28" s="22"/>
      <c r="M28" s="31"/>
    </row>
    <row r="29" ht="13.2" hidden="1" spans="1:13">
      <c r="A29" s="16">
        <v>2230207</v>
      </c>
      <c r="B29" s="21" t="s">
        <v>1033</v>
      </c>
      <c r="C29" s="18"/>
      <c r="D29" s="22"/>
      <c r="E29" s="22"/>
      <c r="F29" s="22"/>
      <c r="G29" s="22"/>
      <c r="H29" s="22"/>
      <c r="I29" s="22"/>
      <c r="J29" s="22"/>
      <c r="K29" s="22"/>
      <c r="L29" s="22"/>
      <c r="M29" s="31"/>
    </row>
    <row r="30" ht="13.2" hidden="1" spans="1:13">
      <c r="A30" s="16">
        <v>2230208</v>
      </c>
      <c r="B30" s="21" t="s">
        <v>1034</v>
      </c>
      <c r="C30" s="18"/>
      <c r="D30" s="22"/>
      <c r="E30" s="22"/>
      <c r="F30" s="22"/>
      <c r="G30" s="22"/>
      <c r="H30" s="22"/>
      <c r="I30" s="22"/>
      <c r="J30" s="22"/>
      <c r="K30" s="22"/>
      <c r="L30" s="22"/>
      <c r="M30" s="31"/>
    </row>
    <row r="31" ht="25.2" hidden="1" spans="1:13">
      <c r="A31" s="16">
        <v>2230299</v>
      </c>
      <c r="B31" s="21" t="s">
        <v>1035</v>
      </c>
      <c r="C31" s="22"/>
      <c r="D31" s="22"/>
      <c r="E31" s="22"/>
      <c r="F31" s="22"/>
      <c r="G31" s="22"/>
      <c r="H31" s="22"/>
      <c r="I31" s="22"/>
      <c r="J31" s="22"/>
      <c r="K31" s="22"/>
      <c r="L31" s="22"/>
      <c r="M31" s="31"/>
    </row>
    <row r="32" ht="13.2" hidden="1" spans="1:13">
      <c r="A32" s="16">
        <v>22303</v>
      </c>
      <c r="B32" s="23" t="s">
        <v>1036</v>
      </c>
      <c r="C32" s="18"/>
      <c r="D32" s="22"/>
      <c r="E32" s="22"/>
      <c r="F32" s="22"/>
      <c r="G32" s="22"/>
      <c r="H32" s="22"/>
      <c r="I32" s="22"/>
      <c r="J32" s="22"/>
      <c r="K32" s="22"/>
      <c r="L32" s="22"/>
      <c r="M32" s="31"/>
    </row>
    <row r="33" ht="25" hidden="1" customHeight="1" spans="1:13">
      <c r="A33" s="16">
        <v>2230301</v>
      </c>
      <c r="B33" s="16" t="s">
        <v>1037</v>
      </c>
      <c r="C33" s="22"/>
      <c r="D33" s="22"/>
      <c r="E33" s="22"/>
      <c r="F33" s="22"/>
      <c r="G33" s="22"/>
      <c r="H33" s="22"/>
      <c r="I33" s="22"/>
      <c r="J33" s="22"/>
      <c r="K33" s="22"/>
      <c r="L33" s="22"/>
      <c r="M33" s="31"/>
    </row>
    <row r="34" ht="61" customHeight="1" spans="1:13">
      <c r="A34" s="16">
        <v>223</v>
      </c>
      <c r="B34" s="23" t="s">
        <v>1038</v>
      </c>
      <c r="C34" s="18">
        <f>D34+E34+F34</f>
        <v>18</v>
      </c>
      <c r="D34" s="18">
        <f>D36</f>
        <v>0</v>
      </c>
      <c r="E34" s="18">
        <f>E36</f>
        <v>18</v>
      </c>
      <c r="F34" s="18">
        <f>F36</f>
        <v>0</v>
      </c>
      <c r="G34" s="18">
        <f>H34+I34+J34</f>
        <v>12</v>
      </c>
      <c r="H34" s="18">
        <f>H36</f>
        <v>0</v>
      </c>
      <c r="I34" s="18">
        <f>I36</f>
        <v>12</v>
      </c>
      <c r="J34" s="32">
        <f>J36</f>
        <v>0</v>
      </c>
      <c r="K34" s="18">
        <f>C34-G34</f>
        <v>6</v>
      </c>
      <c r="L34" s="33">
        <f>K34/G34</f>
        <v>0.5</v>
      </c>
      <c r="M34" s="34" t="s">
        <v>1039</v>
      </c>
    </row>
    <row r="35" ht="51" customHeight="1" spans="1:13">
      <c r="A35" s="16">
        <v>22301</v>
      </c>
      <c r="B35" s="23" t="s">
        <v>1040</v>
      </c>
      <c r="C35" s="18">
        <f>D35+E35+F35</f>
        <v>18</v>
      </c>
      <c r="D35" s="18">
        <f>D36</f>
        <v>0</v>
      </c>
      <c r="E35" s="18">
        <f>E36</f>
        <v>18</v>
      </c>
      <c r="F35" s="18">
        <f>F36</f>
        <v>0</v>
      </c>
      <c r="G35" s="18">
        <f>H35+I35+J35</f>
        <v>12</v>
      </c>
      <c r="H35" s="18">
        <f>H36</f>
        <v>0</v>
      </c>
      <c r="I35" s="18">
        <f>I36</f>
        <v>12</v>
      </c>
      <c r="J35" s="32">
        <f>J36</f>
        <v>0</v>
      </c>
      <c r="K35" s="18">
        <f>C35-G35</f>
        <v>6</v>
      </c>
      <c r="L35" s="33">
        <f>K35/G35</f>
        <v>0.5</v>
      </c>
      <c r="M35" s="35"/>
    </row>
    <row r="36" ht="82" customHeight="1" spans="1:13">
      <c r="A36" s="16">
        <v>2230105</v>
      </c>
      <c r="B36" s="16" t="s">
        <v>1041</v>
      </c>
      <c r="C36" s="18">
        <f>D36+E36+F36</f>
        <v>18</v>
      </c>
      <c r="D36" s="18">
        <v>0</v>
      </c>
      <c r="E36" s="18">
        <v>18</v>
      </c>
      <c r="F36" s="18">
        <v>0</v>
      </c>
      <c r="G36" s="18">
        <f>H36+I36+J36</f>
        <v>12</v>
      </c>
      <c r="H36" s="18">
        <v>0</v>
      </c>
      <c r="I36" s="18">
        <v>12</v>
      </c>
      <c r="J36" s="18">
        <v>0</v>
      </c>
      <c r="K36" s="18">
        <f>C36-G36</f>
        <v>6</v>
      </c>
      <c r="L36" s="33">
        <f>K36/G36</f>
        <v>0.5</v>
      </c>
      <c r="M36" s="36"/>
    </row>
    <row r="37" ht="40" customHeight="1" spans="1:13">
      <c r="A37" s="24" t="s">
        <v>1042</v>
      </c>
      <c r="B37" s="25"/>
      <c r="C37" s="13">
        <f>C34</f>
        <v>18</v>
      </c>
      <c r="D37" s="13">
        <f t="shared" ref="D37:J37" si="0">D34</f>
        <v>0</v>
      </c>
      <c r="E37" s="13">
        <f t="shared" si="0"/>
        <v>18</v>
      </c>
      <c r="F37" s="13">
        <f t="shared" si="0"/>
        <v>0</v>
      </c>
      <c r="G37" s="13">
        <f t="shared" si="0"/>
        <v>12</v>
      </c>
      <c r="H37" s="13">
        <f t="shared" si="0"/>
        <v>0</v>
      </c>
      <c r="I37" s="13">
        <f t="shared" si="0"/>
        <v>12</v>
      </c>
      <c r="J37" s="13">
        <f t="shared" si="0"/>
        <v>0</v>
      </c>
      <c r="K37" s="18">
        <f>C37-G37</f>
        <v>6</v>
      </c>
      <c r="L37" s="33">
        <f>K37/G37</f>
        <v>0.5</v>
      </c>
      <c r="M37" s="22"/>
    </row>
    <row r="38" ht="40" customHeight="1" spans="1:13">
      <c r="A38" s="24" t="s">
        <v>1043</v>
      </c>
      <c r="B38" s="25"/>
      <c r="C38" s="18">
        <v>0</v>
      </c>
      <c r="D38" s="18"/>
      <c r="E38" s="18"/>
      <c r="F38" s="18"/>
      <c r="G38" s="26">
        <v>0</v>
      </c>
      <c r="H38" s="18"/>
      <c r="I38" s="18"/>
      <c r="J38" s="26"/>
      <c r="K38" s="18"/>
      <c r="L38" s="18"/>
      <c r="M38" s="31"/>
    </row>
    <row r="39" ht="40" customHeight="1" spans="1:13">
      <c r="A39" s="24" t="s">
        <v>1044</v>
      </c>
      <c r="B39" s="25"/>
      <c r="C39" s="18">
        <v>0</v>
      </c>
      <c r="D39" s="18"/>
      <c r="E39" s="18"/>
      <c r="F39" s="18"/>
      <c r="G39" s="18">
        <v>0</v>
      </c>
      <c r="H39" s="18"/>
      <c r="I39" s="18"/>
      <c r="J39" s="18"/>
      <c r="K39" s="18"/>
      <c r="L39" s="18"/>
      <c r="M39" s="31"/>
    </row>
    <row r="40" ht="40" customHeight="1" spans="1:13">
      <c r="A40" s="24" t="s">
        <v>1045</v>
      </c>
      <c r="B40" s="25"/>
      <c r="C40" s="18">
        <v>5</v>
      </c>
      <c r="D40" s="18"/>
      <c r="E40" s="18"/>
      <c r="F40" s="18">
        <v>5</v>
      </c>
      <c r="G40" s="18">
        <v>0</v>
      </c>
      <c r="H40" s="18"/>
      <c r="I40" s="18"/>
      <c r="J40" s="18"/>
      <c r="K40" s="18"/>
      <c r="L40" s="22"/>
      <c r="M40" s="22"/>
    </row>
    <row r="41" ht="40" customHeight="1" spans="1:13">
      <c r="A41" s="27" t="s">
        <v>1046</v>
      </c>
      <c r="B41" s="28"/>
      <c r="C41" s="26">
        <v>0</v>
      </c>
      <c r="D41" s="18"/>
      <c r="E41" s="18"/>
      <c r="F41" s="26"/>
      <c r="G41" s="18">
        <v>0</v>
      </c>
      <c r="H41" s="26"/>
      <c r="I41" s="18"/>
      <c r="J41" s="26"/>
      <c r="K41" s="18"/>
      <c r="L41" s="37"/>
      <c r="M41" s="37"/>
    </row>
    <row r="42" ht="13.8" spans="1:13">
      <c r="A42" s="29"/>
      <c r="B42" s="29"/>
      <c r="C42" s="29"/>
      <c r="D42" s="29"/>
      <c r="E42" s="29"/>
      <c r="F42" s="29"/>
      <c r="G42" s="29"/>
      <c r="H42" s="29"/>
      <c r="I42" s="29"/>
      <c r="J42" s="29"/>
      <c r="K42" s="29"/>
      <c r="L42" s="29"/>
      <c r="M42" s="29"/>
    </row>
  </sheetData>
  <mergeCells count="26">
    <mergeCell ref="A2:B2"/>
    <mergeCell ref="A3:M3"/>
    <mergeCell ref="A5:B5"/>
    <mergeCell ref="J5:M5"/>
    <mergeCell ref="C6:F6"/>
    <mergeCell ref="G6:J6"/>
    <mergeCell ref="A37:B37"/>
    <mergeCell ref="A38:B38"/>
    <mergeCell ref="A39:B39"/>
    <mergeCell ref="A40:B40"/>
    <mergeCell ref="A41:B41"/>
    <mergeCell ref="A42:M42"/>
    <mergeCell ref="A6:A8"/>
    <mergeCell ref="B6:B8"/>
    <mergeCell ref="C7:C8"/>
    <mergeCell ref="D7:D8"/>
    <mergeCell ref="E7:E8"/>
    <mergeCell ref="F7:F8"/>
    <mergeCell ref="G7:G8"/>
    <mergeCell ref="H7:H8"/>
    <mergeCell ref="I7:I8"/>
    <mergeCell ref="J7:J8"/>
    <mergeCell ref="K6:K8"/>
    <mergeCell ref="L6:L8"/>
    <mergeCell ref="M6:M8"/>
    <mergeCell ref="M34:M36"/>
  </mergeCells>
  <pageMargins left="0.590277777777778" right="0.275" top="0.550694444444444" bottom="1" header="0.236111111111111" footer="0.5"/>
  <pageSetup paperSize="9" scale="80"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
  <sheetViews>
    <sheetView workbookViewId="0">
      <selection activeCell="F4" sqref="F4"/>
    </sheetView>
  </sheetViews>
  <sheetFormatPr defaultColWidth="8.88888888888889" defaultRowHeight="12"/>
  <cols>
    <col min="1" max="1" width="106.555555555556" style="1" customWidth="1"/>
    <col min="2" max="16384" width="8.88888888888889" style="1"/>
  </cols>
  <sheetData>
    <row r="1" ht="30" customHeight="1"/>
    <row r="2" ht="36" customHeight="1" spans="1:1">
      <c r="A2" s="2" t="s">
        <v>1047</v>
      </c>
    </row>
    <row r="3" ht="36" customHeight="1" spans="1:1">
      <c r="A3" s="2"/>
    </row>
    <row r="4" ht="319" customHeight="1" spans="1:1">
      <c r="A4" s="3" t="s">
        <v>1048</v>
      </c>
    </row>
    <row r="15" spans="1:1">
      <c r="A15" s="4"/>
    </row>
  </sheetData>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5"/>
  <sheetViews>
    <sheetView showGridLines="0" zoomScaleSheetLayoutView="60" workbookViewId="0">
      <pane ySplit="7" topLeftCell="A200" activePane="bottomLeft" state="frozenSplit"/>
      <selection/>
      <selection pane="bottomLeft" activeCell="K10" sqref="K10"/>
    </sheetView>
  </sheetViews>
  <sheetFormatPr defaultColWidth="10" defaultRowHeight="13.5" customHeight="1" outlineLevelCol="6"/>
  <cols>
    <col min="1" max="1" width="10.5740740740741" style="201" customWidth="1"/>
    <col min="2" max="2" width="33.6666666666667" style="200" customWidth="1"/>
    <col min="3" max="3" width="12.1111111111111" style="201" customWidth="1"/>
    <col min="4" max="4" width="12.3333333333333" style="201" customWidth="1"/>
    <col min="5" max="5" width="15.287037037037" style="201" customWidth="1"/>
    <col min="6" max="6" width="14" style="227" customWidth="1"/>
    <col min="7" max="7" width="13.1111111111111" style="227" customWidth="1"/>
    <col min="8" max="14" width="10.287037037037" style="67" customWidth="1"/>
    <col min="15" max="238" width="10" style="67" customWidth="1"/>
    <col min="239" max="16384" width="10" style="67"/>
  </cols>
  <sheetData>
    <row r="1" s="67" customFormat="1" ht="15" customHeight="1" spans="1:7">
      <c r="A1" s="201"/>
      <c r="B1" s="200"/>
      <c r="C1" s="201"/>
      <c r="D1" s="201"/>
      <c r="E1" s="201"/>
      <c r="F1" s="227"/>
      <c r="G1" s="227"/>
    </row>
    <row r="2" s="67" customFormat="1" ht="19" customHeight="1" spans="1:7">
      <c r="A2" s="202" t="s">
        <v>210</v>
      </c>
      <c r="B2" s="180"/>
      <c r="C2" s="160"/>
      <c r="D2" s="160"/>
      <c r="E2" s="160"/>
      <c r="F2" s="228"/>
      <c r="G2" s="228"/>
    </row>
    <row r="3" s="67" customFormat="1" ht="19" customHeight="1" spans="1:7">
      <c r="A3" s="202"/>
      <c r="B3" s="180"/>
      <c r="C3" s="160"/>
      <c r="D3" s="160"/>
      <c r="E3" s="160"/>
      <c r="F3" s="228"/>
      <c r="G3" s="228"/>
    </row>
    <row r="4" s="67" customFormat="1" ht="27" customHeight="1" spans="1:7">
      <c r="A4" s="229" t="s">
        <v>211</v>
      </c>
      <c r="B4" s="230"/>
      <c r="C4" s="231"/>
      <c r="D4" s="231"/>
      <c r="E4" s="231"/>
      <c r="F4" s="231"/>
      <c r="G4" s="231"/>
    </row>
    <row r="5" s="67" customFormat="1" ht="21.75" customHeight="1" spans="1:7">
      <c r="A5" s="159"/>
      <c r="B5" s="184"/>
      <c r="C5" s="232"/>
      <c r="D5" s="232"/>
      <c r="E5" s="232"/>
      <c r="F5" s="233"/>
      <c r="G5" s="234" t="s">
        <v>212</v>
      </c>
    </row>
    <row r="6" s="67" customFormat="1" ht="24" customHeight="1" spans="1:7">
      <c r="A6" s="162" t="s">
        <v>3</v>
      </c>
      <c r="B6" s="186" t="s">
        <v>213</v>
      </c>
      <c r="C6" s="124" t="s">
        <v>214</v>
      </c>
      <c r="D6" s="124" t="s">
        <v>215</v>
      </c>
      <c r="E6" s="125" t="s">
        <v>7</v>
      </c>
      <c r="F6" s="235"/>
      <c r="G6" s="236"/>
    </row>
    <row r="7" s="67" customFormat="1" ht="31" customHeight="1" spans="1:7">
      <c r="A7" s="164"/>
      <c r="B7" s="187"/>
      <c r="C7" s="129"/>
      <c r="D7" s="129"/>
      <c r="E7" s="130" t="s">
        <v>8</v>
      </c>
      <c r="F7" s="237" t="s">
        <v>216</v>
      </c>
      <c r="G7" s="237" t="s">
        <v>217</v>
      </c>
    </row>
    <row r="8" ht="21" customHeight="1" spans="1:7">
      <c r="A8" s="170">
        <v>201</v>
      </c>
      <c r="B8" s="193" t="s">
        <v>218</v>
      </c>
      <c r="C8" s="204">
        <f>SUM(C9:C34)</f>
        <v>14675</v>
      </c>
      <c r="D8" s="204">
        <f>SUM(D9:D34)</f>
        <v>18777</v>
      </c>
      <c r="E8" s="204">
        <f>SUM(E9:E34)</f>
        <v>18777</v>
      </c>
      <c r="F8" s="169">
        <f t="shared" ref="F8:F35" si="0">IFERROR(E8/C8,0)</f>
        <v>1.27952299829642</v>
      </c>
      <c r="G8" s="169">
        <f t="shared" ref="G8:G35" si="1">IFERROR(E8/D8,0)</f>
        <v>1</v>
      </c>
    </row>
    <row r="9" ht="21" customHeight="1" spans="1:7">
      <c r="A9" s="170">
        <v>20101</v>
      </c>
      <c r="B9" s="191" t="s">
        <v>219</v>
      </c>
      <c r="C9" s="172">
        <v>879</v>
      </c>
      <c r="D9" s="172">
        <v>774</v>
      </c>
      <c r="E9" s="172">
        <v>881</v>
      </c>
      <c r="F9" s="169">
        <f t="shared" si="0"/>
        <v>1.00227531285552</v>
      </c>
      <c r="G9" s="169">
        <f t="shared" si="1"/>
        <v>1.13824289405685</v>
      </c>
    </row>
    <row r="10" ht="21" customHeight="1" spans="1:7">
      <c r="A10" s="170">
        <v>20102</v>
      </c>
      <c r="B10" s="191" t="s">
        <v>220</v>
      </c>
      <c r="C10" s="172">
        <v>578</v>
      </c>
      <c r="D10" s="172">
        <v>647</v>
      </c>
      <c r="E10" s="172">
        <v>666</v>
      </c>
      <c r="F10" s="169">
        <f t="shared" si="0"/>
        <v>1.1522491349481</v>
      </c>
      <c r="G10" s="169">
        <f t="shared" si="1"/>
        <v>1.02936630602782</v>
      </c>
    </row>
    <row r="11" ht="21" customHeight="1" spans="1:7">
      <c r="A11" s="170">
        <v>20103</v>
      </c>
      <c r="B11" s="191" t="s">
        <v>221</v>
      </c>
      <c r="C11" s="172">
        <v>4220</v>
      </c>
      <c r="D11" s="172">
        <v>5121</v>
      </c>
      <c r="E11" s="172">
        <v>6025</v>
      </c>
      <c r="F11" s="169">
        <f t="shared" si="0"/>
        <v>1.42772511848341</v>
      </c>
      <c r="G11" s="169">
        <f t="shared" si="1"/>
        <v>1.17652802187073</v>
      </c>
    </row>
    <row r="12" ht="21" customHeight="1" spans="1:7">
      <c r="A12" s="170">
        <v>20104</v>
      </c>
      <c r="B12" s="191" t="s">
        <v>222</v>
      </c>
      <c r="C12" s="172">
        <v>602</v>
      </c>
      <c r="D12" s="172">
        <v>753</v>
      </c>
      <c r="E12" s="172">
        <v>776</v>
      </c>
      <c r="F12" s="169">
        <f t="shared" si="0"/>
        <v>1.2890365448505</v>
      </c>
      <c r="G12" s="169">
        <f t="shared" si="1"/>
        <v>1.03054448871182</v>
      </c>
    </row>
    <row r="13" ht="21" customHeight="1" spans="1:7">
      <c r="A13" s="170">
        <v>20105</v>
      </c>
      <c r="B13" s="191" t="s">
        <v>223</v>
      </c>
      <c r="C13" s="172">
        <v>353</v>
      </c>
      <c r="D13" s="172">
        <v>334</v>
      </c>
      <c r="E13" s="172">
        <v>341</v>
      </c>
      <c r="F13" s="169">
        <f t="shared" si="0"/>
        <v>0.96600566572238</v>
      </c>
      <c r="G13" s="169">
        <f t="shared" si="1"/>
        <v>1.02095808383234</v>
      </c>
    </row>
    <row r="14" ht="21" customHeight="1" spans="1:7">
      <c r="A14" s="170">
        <v>20106</v>
      </c>
      <c r="B14" s="191" t="s">
        <v>224</v>
      </c>
      <c r="C14" s="172">
        <v>1146</v>
      </c>
      <c r="D14" s="172">
        <v>1038</v>
      </c>
      <c r="E14" s="172">
        <v>1169</v>
      </c>
      <c r="F14" s="169">
        <f t="shared" si="0"/>
        <v>1.02006980802792</v>
      </c>
      <c r="G14" s="169">
        <f t="shared" si="1"/>
        <v>1.126204238921</v>
      </c>
    </row>
    <row r="15" ht="21" customHeight="1" spans="1:7">
      <c r="A15" s="170">
        <v>20107</v>
      </c>
      <c r="B15" s="191" t="s">
        <v>225</v>
      </c>
      <c r="C15" s="172">
        <v>223</v>
      </c>
      <c r="D15" s="172">
        <v>220</v>
      </c>
      <c r="E15" s="172">
        <v>227</v>
      </c>
      <c r="F15" s="169">
        <f t="shared" si="0"/>
        <v>1.01793721973094</v>
      </c>
      <c r="G15" s="169">
        <f t="shared" si="1"/>
        <v>1.03181818181818</v>
      </c>
    </row>
    <row r="16" ht="21" customHeight="1" spans="1:7">
      <c r="A16" s="170">
        <v>20108</v>
      </c>
      <c r="B16" s="191" t="s">
        <v>226</v>
      </c>
      <c r="C16" s="172">
        <v>34</v>
      </c>
      <c r="D16" s="172">
        <v>84</v>
      </c>
      <c r="E16" s="172">
        <v>87</v>
      </c>
      <c r="F16" s="169">
        <f t="shared" si="0"/>
        <v>2.55882352941176</v>
      </c>
      <c r="G16" s="169">
        <f t="shared" si="1"/>
        <v>1.03571428571429</v>
      </c>
    </row>
    <row r="17" ht="21" customHeight="1" spans="1:7">
      <c r="A17" s="170">
        <v>20109</v>
      </c>
      <c r="B17" s="191" t="s">
        <v>227</v>
      </c>
      <c r="C17" s="172">
        <v>0</v>
      </c>
      <c r="D17" s="172">
        <v>0</v>
      </c>
      <c r="E17" s="172">
        <v>0</v>
      </c>
      <c r="F17" s="169">
        <f t="shared" si="0"/>
        <v>0</v>
      </c>
      <c r="G17" s="169">
        <f t="shared" si="1"/>
        <v>0</v>
      </c>
    </row>
    <row r="18" ht="21" customHeight="1" spans="1:7">
      <c r="A18" s="170">
        <v>20111</v>
      </c>
      <c r="B18" s="191" t="s">
        <v>228</v>
      </c>
      <c r="C18" s="172">
        <v>1568</v>
      </c>
      <c r="D18" s="172">
        <v>1853</v>
      </c>
      <c r="E18" s="172">
        <v>2509</v>
      </c>
      <c r="F18" s="169">
        <f t="shared" si="0"/>
        <v>1.60012755102041</v>
      </c>
      <c r="G18" s="169">
        <f t="shared" si="1"/>
        <v>1.35402050728548</v>
      </c>
    </row>
    <row r="19" ht="21" customHeight="1" spans="1:7">
      <c r="A19" s="170">
        <v>20113</v>
      </c>
      <c r="B19" s="191" t="s">
        <v>229</v>
      </c>
      <c r="C19" s="172">
        <v>441</v>
      </c>
      <c r="D19" s="172">
        <v>168</v>
      </c>
      <c r="E19" s="172">
        <v>175</v>
      </c>
      <c r="F19" s="169">
        <f t="shared" si="0"/>
        <v>0.396825396825397</v>
      </c>
      <c r="G19" s="169">
        <f t="shared" si="1"/>
        <v>1.04166666666667</v>
      </c>
    </row>
    <row r="20" ht="21" customHeight="1" spans="1:7">
      <c r="A20" s="170">
        <v>20114</v>
      </c>
      <c r="B20" s="191" t="s">
        <v>230</v>
      </c>
      <c r="C20" s="172">
        <v>0</v>
      </c>
      <c r="D20" s="172">
        <v>0</v>
      </c>
      <c r="E20" s="172">
        <v>0</v>
      </c>
      <c r="F20" s="169">
        <f t="shared" si="0"/>
        <v>0</v>
      </c>
      <c r="G20" s="169">
        <f t="shared" si="1"/>
        <v>0</v>
      </c>
    </row>
    <row r="21" ht="21" customHeight="1" spans="1:7">
      <c r="A21" s="170">
        <v>20123</v>
      </c>
      <c r="B21" s="191" t="s">
        <v>231</v>
      </c>
      <c r="C21" s="172">
        <v>164</v>
      </c>
      <c r="D21" s="172">
        <v>166</v>
      </c>
      <c r="E21" s="172">
        <v>170</v>
      </c>
      <c r="F21" s="169">
        <f t="shared" si="0"/>
        <v>1.03658536585366</v>
      </c>
      <c r="G21" s="169">
        <f t="shared" si="1"/>
        <v>1.02409638554217</v>
      </c>
    </row>
    <row r="22" ht="21" customHeight="1" spans="1:7">
      <c r="A22" s="170">
        <v>20125</v>
      </c>
      <c r="B22" s="191" t="s">
        <v>232</v>
      </c>
      <c r="C22" s="172">
        <v>0</v>
      </c>
      <c r="D22" s="172">
        <v>0</v>
      </c>
      <c r="E22" s="172">
        <v>0</v>
      </c>
      <c r="F22" s="169">
        <f t="shared" si="0"/>
        <v>0</v>
      </c>
      <c r="G22" s="169">
        <f t="shared" si="1"/>
        <v>0</v>
      </c>
    </row>
    <row r="23" ht="21" customHeight="1" spans="1:7">
      <c r="A23" s="170">
        <v>20126</v>
      </c>
      <c r="B23" s="191" t="s">
        <v>233</v>
      </c>
      <c r="C23" s="172">
        <v>63</v>
      </c>
      <c r="D23" s="172">
        <v>92</v>
      </c>
      <c r="E23" s="172">
        <v>95</v>
      </c>
      <c r="F23" s="169">
        <f t="shared" si="0"/>
        <v>1.50793650793651</v>
      </c>
      <c r="G23" s="169">
        <f t="shared" si="1"/>
        <v>1.03260869565217</v>
      </c>
    </row>
    <row r="24" ht="21" customHeight="1" spans="1:7">
      <c r="A24" s="170">
        <v>20128</v>
      </c>
      <c r="B24" s="191" t="s">
        <v>234</v>
      </c>
      <c r="C24" s="172">
        <v>106</v>
      </c>
      <c r="D24" s="172">
        <v>122</v>
      </c>
      <c r="E24" s="172">
        <v>126</v>
      </c>
      <c r="F24" s="169">
        <f t="shared" si="0"/>
        <v>1.18867924528302</v>
      </c>
      <c r="G24" s="169">
        <f t="shared" si="1"/>
        <v>1.0327868852459</v>
      </c>
    </row>
    <row r="25" ht="21" customHeight="1" spans="1:7">
      <c r="A25" s="170">
        <v>20129</v>
      </c>
      <c r="B25" s="191" t="s">
        <v>235</v>
      </c>
      <c r="C25" s="172">
        <v>527</v>
      </c>
      <c r="D25" s="172">
        <v>685</v>
      </c>
      <c r="E25" s="172">
        <v>706</v>
      </c>
      <c r="F25" s="169">
        <f t="shared" si="0"/>
        <v>1.33965844402277</v>
      </c>
      <c r="G25" s="169">
        <f t="shared" si="1"/>
        <v>1.03065693430657</v>
      </c>
    </row>
    <row r="26" ht="21" customHeight="1" spans="1:7">
      <c r="A26" s="170">
        <v>20131</v>
      </c>
      <c r="B26" s="191" t="s">
        <v>236</v>
      </c>
      <c r="C26" s="172">
        <v>719</v>
      </c>
      <c r="D26" s="172">
        <v>906</v>
      </c>
      <c r="E26" s="172">
        <v>1283</v>
      </c>
      <c r="F26" s="169">
        <f t="shared" si="0"/>
        <v>1.78442280945758</v>
      </c>
      <c r="G26" s="169">
        <f t="shared" si="1"/>
        <v>1.41611479028698</v>
      </c>
    </row>
    <row r="27" ht="21" customHeight="1" spans="1:7">
      <c r="A27" s="170">
        <v>20132</v>
      </c>
      <c r="B27" s="191" t="s">
        <v>237</v>
      </c>
      <c r="C27" s="172">
        <v>545</v>
      </c>
      <c r="D27" s="172">
        <v>674</v>
      </c>
      <c r="E27" s="172">
        <v>694</v>
      </c>
      <c r="F27" s="169">
        <f t="shared" si="0"/>
        <v>1.27339449541284</v>
      </c>
      <c r="G27" s="169">
        <f t="shared" si="1"/>
        <v>1.02967359050445</v>
      </c>
    </row>
    <row r="28" ht="21" customHeight="1" spans="1:7">
      <c r="A28" s="170">
        <v>20133</v>
      </c>
      <c r="B28" s="191" t="s">
        <v>238</v>
      </c>
      <c r="C28" s="172">
        <v>289</v>
      </c>
      <c r="D28" s="172">
        <v>529</v>
      </c>
      <c r="E28" s="172">
        <v>545</v>
      </c>
      <c r="F28" s="169">
        <f t="shared" si="0"/>
        <v>1.88581314878893</v>
      </c>
      <c r="G28" s="169">
        <f t="shared" si="1"/>
        <v>1.03024574669187</v>
      </c>
    </row>
    <row r="29" ht="21" customHeight="1" spans="1:7">
      <c r="A29" s="170">
        <v>20134</v>
      </c>
      <c r="B29" s="191" t="s">
        <v>239</v>
      </c>
      <c r="C29" s="172">
        <v>145</v>
      </c>
      <c r="D29" s="172">
        <v>145</v>
      </c>
      <c r="E29" s="172">
        <v>149</v>
      </c>
      <c r="F29" s="169">
        <f t="shared" si="0"/>
        <v>1.02758620689655</v>
      </c>
      <c r="G29" s="169">
        <f t="shared" si="1"/>
        <v>1.02758620689655</v>
      </c>
    </row>
    <row r="30" ht="21" customHeight="1" spans="1:7">
      <c r="A30" s="170">
        <v>20135</v>
      </c>
      <c r="B30" s="191" t="s">
        <v>240</v>
      </c>
      <c r="C30" s="172">
        <v>0</v>
      </c>
      <c r="D30" s="172">
        <v>0</v>
      </c>
      <c r="E30" s="172">
        <v>0</v>
      </c>
      <c r="F30" s="169">
        <f t="shared" si="0"/>
        <v>0</v>
      </c>
      <c r="G30" s="169">
        <f t="shared" si="1"/>
        <v>0</v>
      </c>
    </row>
    <row r="31" ht="21" customHeight="1" spans="1:7">
      <c r="A31" s="170">
        <v>20136</v>
      </c>
      <c r="B31" s="191" t="s">
        <v>241</v>
      </c>
      <c r="C31" s="172">
        <v>854</v>
      </c>
      <c r="D31" s="172">
        <v>891</v>
      </c>
      <c r="E31" s="172">
        <v>938</v>
      </c>
      <c r="F31" s="169">
        <f t="shared" si="0"/>
        <v>1.09836065573771</v>
      </c>
      <c r="G31" s="169">
        <f t="shared" si="1"/>
        <v>1.05274971941639</v>
      </c>
    </row>
    <row r="32" ht="21" customHeight="1" spans="1:7">
      <c r="A32" s="170">
        <v>20137</v>
      </c>
      <c r="B32" s="191" t="s">
        <v>242</v>
      </c>
      <c r="C32" s="172">
        <v>217</v>
      </c>
      <c r="D32" s="172">
        <v>0</v>
      </c>
      <c r="E32" s="172">
        <v>0</v>
      </c>
      <c r="F32" s="169">
        <f t="shared" si="0"/>
        <v>0</v>
      </c>
      <c r="G32" s="169">
        <f t="shared" si="1"/>
        <v>0</v>
      </c>
    </row>
    <row r="33" ht="21" customHeight="1" spans="1:7">
      <c r="A33" s="170">
        <v>20138</v>
      </c>
      <c r="B33" s="191" t="s">
        <v>243</v>
      </c>
      <c r="C33" s="172">
        <v>1002</v>
      </c>
      <c r="D33" s="172">
        <v>1180</v>
      </c>
      <c r="E33" s="172">
        <v>1215</v>
      </c>
      <c r="F33" s="169">
        <f t="shared" si="0"/>
        <v>1.2125748502994</v>
      </c>
      <c r="G33" s="169">
        <f t="shared" si="1"/>
        <v>1.02966101694915</v>
      </c>
    </row>
    <row r="34" ht="21" customHeight="1" spans="1:7">
      <c r="A34" s="170">
        <v>20199</v>
      </c>
      <c r="B34" s="191" t="s">
        <v>244</v>
      </c>
      <c r="C34" s="172">
        <v>0</v>
      </c>
      <c r="D34" s="172">
        <v>2395</v>
      </c>
      <c r="E34" s="172">
        <v>0</v>
      </c>
      <c r="F34" s="169">
        <f t="shared" si="0"/>
        <v>0</v>
      </c>
      <c r="G34" s="169">
        <f t="shared" si="1"/>
        <v>0</v>
      </c>
    </row>
    <row r="35" ht="21" customHeight="1" spans="1:7">
      <c r="A35" s="170">
        <v>202</v>
      </c>
      <c r="B35" s="193" t="s">
        <v>245</v>
      </c>
      <c r="C35" s="204">
        <v>0</v>
      </c>
      <c r="D35" s="204">
        <v>0</v>
      </c>
      <c r="E35" s="204">
        <v>0</v>
      </c>
      <c r="F35" s="169">
        <f t="shared" si="0"/>
        <v>0</v>
      </c>
      <c r="G35" s="169">
        <f t="shared" si="1"/>
        <v>0</v>
      </c>
    </row>
    <row r="36" ht="21" customHeight="1" spans="1:7">
      <c r="A36" s="170">
        <v>203</v>
      </c>
      <c r="B36" s="193" t="s">
        <v>246</v>
      </c>
      <c r="C36" s="204">
        <f>SUM(C37:C41)</f>
        <v>237</v>
      </c>
      <c r="D36" s="204">
        <f>SUM(D37:D41)</f>
        <v>112</v>
      </c>
      <c r="E36" s="204">
        <f>SUM(E37:E41)</f>
        <v>152</v>
      </c>
      <c r="F36" s="169">
        <f t="shared" ref="F36:F67" si="2">IFERROR(E36/C36,0)</f>
        <v>0.641350210970464</v>
      </c>
      <c r="G36" s="169">
        <f t="shared" ref="G36:G67" si="3">IFERROR(E36/D36,0)</f>
        <v>1.35714285714286</v>
      </c>
    </row>
    <row r="37" ht="21" customHeight="1" spans="1:7">
      <c r="A37" s="170">
        <v>20301</v>
      </c>
      <c r="B37" s="191" t="s">
        <v>247</v>
      </c>
      <c r="C37" s="172">
        <v>0</v>
      </c>
      <c r="D37" s="172">
        <v>0</v>
      </c>
      <c r="E37" s="172">
        <v>0</v>
      </c>
      <c r="F37" s="169">
        <f t="shared" si="2"/>
        <v>0</v>
      </c>
      <c r="G37" s="169">
        <f t="shared" si="3"/>
        <v>0</v>
      </c>
    </row>
    <row r="38" ht="21" customHeight="1" spans="1:7">
      <c r="A38" s="170">
        <v>20304</v>
      </c>
      <c r="B38" s="191" t="s">
        <v>248</v>
      </c>
      <c r="C38" s="172">
        <v>0</v>
      </c>
      <c r="D38" s="172">
        <v>0</v>
      </c>
      <c r="E38" s="172">
        <v>0</v>
      </c>
      <c r="F38" s="169">
        <f t="shared" si="2"/>
        <v>0</v>
      </c>
      <c r="G38" s="169">
        <f t="shared" si="3"/>
        <v>0</v>
      </c>
    </row>
    <row r="39" ht="21" customHeight="1" spans="1:7">
      <c r="A39" s="170">
        <v>20305</v>
      </c>
      <c r="B39" s="191" t="s">
        <v>249</v>
      </c>
      <c r="C39" s="172">
        <v>0</v>
      </c>
      <c r="D39" s="172">
        <v>0</v>
      </c>
      <c r="E39" s="172">
        <v>0</v>
      </c>
      <c r="F39" s="169">
        <f t="shared" si="2"/>
        <v>0</v>
      </c>
      <c r="G39" s="169">
        <f t="shared" si="3"/>
        <v>0</v>
      </c>
    </row>
    <row r="40" ht="21" customHeight="1" spans="1:7">
      <c r="A40" s="170">
        <v>20306</v>
      </c>
      <c r="B40" s="191" t="s">
        <v>250</v>
      </c>
      <c r="C40" s="172">
        <v>237</v>
      </c>
      <c r="D40" s="172">
        <v>112</v>
      </c>
      <c r="E40" s="172">
        <v>152</v>
      </c>
      <c r="F40" s="169">
        <f t="shared" si="2"/>
        <v>0.641350210970464</v>
      </c>
      <c r="G40" s="169">
        <f t="shared" si="3"/>
        <v>1.35714285714286</v>
      </c>
    </row>
    <row r="41" ht="21" customHeight="1" spans="1:7">
      <c r="A41" s="170">
        <v>20399</v>
      </c>
      <c r="B41" s="191" t="s">
        <v>251</v>
      </c>
      <c r="C41" s="172">
        <v>0</v>
      </c>
      <c r="D41" s="172">
        <v>0</v>
      </c>
      <c r="E41" s="172">
        <v>0</v>
      </c>
      <c r="F41" s="169">
        <f t="shared" si="2"/>
        <v>0</v>
      </c>
      <c r="G41" s="169">
        <f t="shared" si="3"/>
        <v>0</v>
      </c>
    </row>
    <row r="42" ht="21" customHeight="1" spans="1:7">
      <c r="A42" s="170">
        <v>204</v>
      </c>
      <c r="B42" s="193" t="s">
        <v>252</v>
      </c>
      <c r="C42" s="204">
        <f>SUM(C43:C53)</f>
        <v>6356</v>
      </c>
      <c r="D42" s="204">
        <f>SUM(D43:D53)</f>
        <v>6555</v>
      </c>
      <c r="E42" s="204">
        <f>SUM(E43:E53)</f>
        <v>6752</v>
      </c>
      <c r="F42" s="169">
        <f t="shared" si="2"/>
        <v>1.06230333543109</v>
      </c>
      <c r="G42" s="169">
        <f t="shared" si="3"/>
        <v>1.03005339435545</v>
      </c>
    </row>
    <row r="43" ht="21" customHeight="1" spans="1:7">
      <c r="A43" s="170">
        <v>20401</v>
      </c>
      <c r="B43" s="191" t="s">
        <v>253</v>
      </c>
      <c r="C43" s="172">
        <v>0</v>
      </c>
      <c r="D43" s="172">
        <v>0</v>
      </c>
      <c r="E43" s="172">
        <v>0</v>
      </c>
      <c r="F43" s="169">
        <f t="shared" si="2"/>
        <v>0</v>
      </c>
      <c r="G43" s="169">
        <f t="shared" si="3"/>
        <v>0</v>
      </c>
    </row>
    <row r="44" ht="21" customHeight="1" spans="1:7">
      <c r="A44" s="170">
        <v>20402</v>
      </c>
      <c r="B44" s="191" t="s">
        <v>254</v>
      </c>
      <c r="C44" s="172">
        <v>5214</v>
      </c>
      <c r="D44" s="172">
        <v>5519</v>
      </c>
      <c r="E44" s="172">
        <v>5685</v>
      </c>
      <c r="F44" s="169">
        <f t="shared" si="2"/>
        <v>1.090333716916</v>
      </c>
      <c r="G44" s="169">
        <f t="shared" si="3"/>
        <v>1.03007791266534</v>
      </c>
    </row>
    <row r="45" ht="21" customHeight="1" spans="1:7">
      <c r="A45" s="170">
        <v>20403</v>
      </c>
      <c r="B45" s="191" t="s">
        <v>255</v>
      </c>
      <c r="C45" s="172">
        <v>0</v>
      </c>
      <c r="D45" s="172">
        <v>0</v>
      </c>
      <c r="E45" s="172">
        <v>0</v>
      </c>
      <c r="F45" s="169">
        <f t="shared" si="2"/>
        <v>0</v>
      </c>
      <c r="G45" s="169">
        <f t="shared" si="3"/>
        <v>0</v>
      </c>
    </row>
    <row r="46" ht="21" customHeight="1" spans="1:7">
      <c r="A46" s="170">
        <v>20404</v>
      </c>
      <c r="B46" s="191" t="s">
        <v>256</v>
      </c>
      <c r="C46" s="172">
        <v>25</v>
      </c>
      <c r="D46" s="172">
        <v>25</v>
      </c>
      <c r="E46" s="172">
        <v>26</v>
      </c>
      <c r="F46" s="169">
        <f t="shared" si="2"/>
        <v>1.04</v>
      </c>
      <c r="G46" s="169">
        <f t="shared" si="3"/>
        <v>1.04</v>
      </c>
    </row>
    <row r="47" ht="21" customHeight="1" spans="1:7">
      <c r="A47" s="170">
        <v>20405</v>
      </c>
      <c r="B47" s="191" t="s">
        <v>257</v>
      </c>
      <c r="C47" s="172">
        <v>49</v>
      </c>
      <c r="D47" s="172">
        <v>41</v>
      </c>
      <c r="E47" s="172">
        <v>42</v>
      </c>
      <c r="F47" s="169">
        <f t="shared" si="2"/>
        <v>0.857142857142857</v>
      </c>
      <c r="G47" s="169">
        <f t="shared" si="3"/>
        <v>1.02439024390244</v>
      </c>
    </row>
    <row r="48" ht="21" customHeight="1" spans="1:7">
      <c r="A48" s="170">
        <v>20406</v>
      </c>
      <c r="B48" s="191" t="s">
        <v>258</v>
      </c>
      <c r="C48" s="172">
        <v>1067</v>
      </c>
      <c r="D48" s="172">
        <v>946</v>
      </c>
      <c r="E48" s="172">
        <v>974</v>
      </c>
      <c r="F48" s="169">
        <f t="shared" si="2"/>
        <v>0.912839737582006</v>
      </c>
      <c r="G48" s="169">
        <f t="shared" si="3"/>
        <v>1.02959830866808</v>
      </c>
    </row>
    <row r="49" ht="21" customHeight="1" spans="1:7">
      <c r="A49" s="170">
        <v>20407</v>
      </c>
      <c r="B49" s="191" t="s">
        <v>259</v>
      </c>
      <c r="C49" s="172">
        <v>0</v>
      </c>
      <c r="D49" s="172">
        <v>0</v>
      </c>
      <c r="E49" s="172">
        <v>0</v>
      </c>
      <c r="F49" s="169">
        <f t="shared" si="2"/>
        <v>0</v>
      </c>
      <c r="G49" s="169">
        <f t="shared" si="3"/>
        <v>0</v>
      </c>
    </row>
    <row r="50" ht="21" customHeight="1" spans="1:7">
      <c r="A50" s="170">
        <v>20408</v>
      </c>
      <c r="B50" s="191" t="s">
        <v>260</v>
      </c>
      <c r="C50" s="172">
        <v>0</v>
      </c>
      <c r="D50" s="172">
        <v>0</v>
      </c>
      <c r="E50" s="172">
        <v>0</v>
      </c>
      <c r="F50" s="169">
        <f t="shared" si="2"/>
        <v>0</v>
      </c>
      <c r="G50" s="169">
        <f t="shared" si="3"/>
        <v>0</v>
      </c>
    </row>
    <row r="51" ht="21" customHeight="1" spans="1:7">
      <c r="A51" s="170">
        <v>20409</v>
      </c>
      <c r="B51" s="191" t="s">
        <v>261</v>
      </c>
      <c r="C51" s="172">
        <v>0</v>
      </c>
      <c r="D51" s="172">
        <v>0</v>
      </c>
      <c r="E51" s="172">
        <v>0</v>
      </c>
      <c r="F51" s="169">
        <f t="shared" si="2"/>
        <v>0</v>
      </c>
      <c r="G51" s="169">
        <f t="shared" si="3"/>
        <v>0</v>
      </c>
    </row>
    <row r="52" ht="21" customHeight="1" spans="1:7">
      <c r="A52" s="170">
        <v>20410</v>
      </c>
      <c r="B52" s="191" t="s">
        <v>262</v>
      </c>
      <c r="C52" s="172">
        <v>0</v>
      </c>
      <c r="D52" s="172">
        <v>0</v>
      </c>
      <c r="E52" s="172">
        <v>0</v>
      </c>
      <c r="F52" s="169">
        <f t="shared" si="2"/>
        <v>0</v>
      </c>
      <c r="G52" s="169">
        <f t="shared" si="3"/>
        <v>0</v>
      </c>
    </row>
    <row r="53" ht="21" customHeight="1" spans="1:7">
      <c r="A53" s="170">
        <v>20499</v>
      </c>
      <c r="B53" s="191" t="s">
        <v>263</v>
      </c>
      <c r="C53" s="172">
        <v>1</v>
      </c>
      <c r="D53" s="172">
        <v>24</v>
      </c>
      <c r="E53" s="172">
        <v>25</v>
      </c>
      <c r="F53" s="169">
        <f t="shared" si="2"/>
        <v>25</v>
      </c>
      <c r="G53" s="169">
        <f t="shared" si="3"/>
        <v>1.04166666666667</v>
      </c>
    </row>
    <row r="54" ht="21" customHeight="1" spans="1:7">
      <c r="A54" s="170">
        <v>205</v>
      </c>
      <c r="B54" s="193" t="s">
        <v>264</v>
      </c>
      <c r="C54" s="204">
        <f>SUM(C55:C64)</f>
        <v>32572</v>
      </c>
      <c r="D54" s="204">
        <f>SUM(D55:D64)</f>
        <v>31948</v>
      </c>
      <c r="E54" s="204">
        <f>SUM(E55:E64)</f>
        <v>32906</v>
      </c>
      <c r="F54" s="169">
        <f t="shared" si="2"/>
        <v>1.01025420606656</v>
      </c>
      <c r="G54" s="169">
        <f t="shared" si="3"/>
        <v>1.02998622761988</v>
      </c>
    </row>
    <row r="55" ht="21" customHeight="1" spans="1:7">
      <c r="A55" s="170">
        <v>20501</v>
      </c>
      <c r="B55" s="191" t="s">
        <v>265</v>
      </c>
      <c r="C55" s="172">
        <v>2388</v>
      </c>
      <c r="D55" s="172">
        <v>742</v>
      </c>
      <c r="E55" s="172">
        <v>764</v>
      </c>
      <c r="F55" s="169">
        <f t="shared" si="2"/>
        <v>0.319932998324958</v>
      </c>
      <c r="G55" s="169">
        <f t="shared" si="3"/>
        <v>1.02964959568733</v>
      </c>
    </row>
    <row r="56" ht="21" customHeight="1" spans="1:7">
      <c r="A56" s="170">
        <v>20502</v>
      </c>
      <c r="B56" s="191" t="s">
        <v>266</v>
      </c>
      <c r="C56" s="172">
        <v>28416</v>
      </c>
      <c r="D56" s="172">
        <v>29059</v>
      </c>
      <c r="E56" s="172">
        <v>29931</v>
      </c>
      <c r="F56" s="169">
        <f t="shared" si="2"/>
        <v>1.05331503378378</v>
      </c>
      <c r="G56" s="169">
        <f t="shared" si="3"/>
        <v>1.03000791493169</v>
      </c>
    </row>
    <row r="57" ht="21" customHeight="1" spans="1:7">
      <c r="A57" s="170">
        <v>20503</v>
      </c>
      <c r="B57" s="191" t="s">
        <v>267</v>
      </c>
      <c r="C57" s="172">
        <v>866</v>
      </c>
      <c r="D57" s="172">
        <v>1202</v>
      </c>
      <c r="E57" s="172">
        <v>1238</v>
      </c>
      <c r="F57" s="169">
        <f t="shared" si="2"/>
        <v>1.42956120092379</v>
      </c>
      <c r="G57" s="169">
        <f t="shared" si="3"/>
        <v>1.02995008319468</v>
      </c>
    </row>
    <row r="58" ht="21" customHeight="1" spans="1:7">
      <c r="A58" s="170">
        <v>20504</v>
      </c>
      <c r="B58" s="191" t="s">
        <v>268</v>
      </c>
      <c r="C58" s="172">
        <v>0</v>
      </c>
      <c r="D58" s="172">
        <v>0</v>
      </c>
      <c r="E58" s="172">
        <v>0</v>
      </c>
      <c r="F58" s="169">
        <f t="shared" si="2"/>
        <v>0</v>
      </c>
      <c r="G58" s="169">
        <f t="shared" si="3"/>
        <v>0</v>
      </c>
    </row>
    <row r="59" ht="21" customHeight="1" spans="1:7">
      <c r="A59" s="170">
        <v>20505</v>
      </c>
      <c r="B59" s="191" t="s">
        <v>269</v>
      </c>
      <c r="C59" s="172">
        <v>0</v>
      </c>
      <c r="D59" s="172">
        <v>0</v>
      </c>
      <c r="E59" s="172">
        <v>0</v>
      </c>
      <c r="F59" s="169">
        <f t="shared" si="2"/>
        <v>0</v>
      </c>
      <c r="G59" s="169">
        <f t="shared" si="3"/>
        <v>0</v>
      </c>
    </row>
    <row r="60" ht="21" customHeight="1" spans="1:7">
      <c r="A60" s="170">
        <v>20506</v>
      </c>
      <c r="B60" s="191" t="s">
        <v>270</v>
      </c>
      <c r="C60" s="172">
        <v>0</v>
      </c>
      <c r="D60" s="172">
        <v>0</v>
      </c>
      <c r="E60" s="172">
        <v>0</v>
      </c>
      <c r="F60" s="169">
        <f t="shared" si="2"/>
        <v>0</v>
      </c>
      <c r="G60" s="169">
        <f t="shared" si="3"/>
        <v>0</v>
      </c>
    </row>
    <row r="61" ht="21" customHeight="1" spans="1:7">
      <c r="A61" s="170">
        <v>20507</v>
      </c>
      <c r="B61" s="191" t="s">
        <v>271</v>
      </c>
      <c r="C61" s="172">
        <v>15</v>
      </c>
      <c r="D61" s="172">
        <v>49</v>
      </c>
      <c r="E61" s="172">
        <v>50</v>
      </c>
      <c r="F61" s="169">
        <f t="shared" si="2"/>
        <v>3.33333333333333</v>
      </c>
      <c r="G61" s="169">
        <f t="shared" si="3"/>
        <v>1.02040816326531</v>
      </c>
    </row>
    <row r="62" ht="21" customHeight="1" spans="1:7">
      <c r="A62" s="170">
        <v>20508</v>
      </c>
      <c r="B62" s="191" t="s">
        <v>272</v>
      </c>
      <c r="C62" s="172">
        <v>387</v>
      </c>
      <c r="D62" s="172">
        <v>896</v>
      </c>
      <c r="E62" s="172">
        <v>923</v>
      </c>
      <c r="F62" s="169">
        <f t="shared" si="2"/>
        <v>2.38501291989664</v>
      </c>
      <c r="G62" s="169">
        <f t="shared" si="3"/>
        <v>1.03013392857143</v>
      </c>
    </row>
    <row r="63" ht="21" customHeight="1" spans="1:7">
      <c r="A63" s="170">
        <v>20509</v>
      </c>
      <c r="B63" s="191" t="s">
        <v>273</v>
      </c>
      <c r="C63" s="172">
        <v>500</v>
      </c>
      <c r="D63" s="172">
        <v>0</v>
      </c>
      <c r="E63" s="172">
        <v>0</v>
      </c>
      <c r="F63" s="169">
        <f t="shared" si="2"/>
        <v>0</v>
      </c>
      <c r="G63" s="169">
        <f t="shared" si="3"/>
        <v>0</v>
      </c>
    </row>
    <row r="64" ht="21" customHeight="1" spans="1:7">
      <c r="A64" s="170">
        <v>20599</v>
      </c>
      <c r="B64" s="191" t="s">
        <v>274</v>
      </c>
      <c r="C64" s="172">
        <v>0</v>
      </c>
      <c r="D64" s="172">
        <v>0</v>
      </c>
      <c r="E64" s="172">
        <v>0</v>
      </c>
      <c r="F64" s="169">
        <f t="shared" si="2"/>
        <v>0</v>
      </c>
      <c r="G64" s="169">
        <f t="shared" si="3"/>
        <v>0</v>
      </c>
    </row>
    <row r="65" ht="21" customHeight="1" spans="1:7">
      <c r="A65" s="170">
        <v>206</v>
      </c>
      <c r="B65" s="193" t="s">
        <v>275</v>
      </c>
      <c r="C65" s="204">
        <f>SUM(C66:C75)</f>
        <v>630</v>
      </c>
      <c r="D65" s="204">
        <f>SUM(D66:D75)</f>
        <v>234</v>
      </c>
      <c r="E65" s="204">
        <f>SUM(E66:E75)</f>
        <v>241</v>
      </c>
      <c r="F65" s="169">
        <f t="shared" si="2"/>
        <v>0.382539682539683</v>
      </c>
      <c r="G65" s="169">
        <f t="shared" si="3"/>
        <v>1.02991452991453</v>
      </c>
    </row>
    <row r="66" ht="21" customHeight="1" spans="1:7">
      <c r="A66" s="170">
        <v>20601</v>
      </c>
      <c r="B66" s="191" t="s">
        <v>276</v>
      </c>
      <c r="C66" s="172">
        <v>204</v>
      </c>
      <c r="D66" s="172">
        <v>164</v>
      </c>
      <c r="E66" s="172">
        <v>168</v>
      </c>
      <c r="F66" s="169">
        <f t="shared" si="2"/>
        <v>0.823529411764706</v>
      </c>
      <c r="G66" s="169">
        <f t="shared" si="3"/>
        <v>1.02439024390244</v>
      </c>
    </row>
    <row r="67" ht="21" customHeight="1" spans="1:7">
      <c r="A67" s="170">
        <v>20602</v>
      </c>
      <c r="B67" s="191" t="s">
        <v>277</v>
      </c>
      <c r="C67" s="172">
        <v>0</v>
      </c>
      <c r="D67" s="172">
        <v>0</v>
      </c>
      <c r="E67" s="172">
        <v>0</v>
      </c>
      <c r="F67" s="169">
        <f t="shared" si="2"/>
        <v>0</v>
      </c>
      <c r="G67" s="169">
        <f t="shared" si="3"/>
        <v>0</v>
      </c>
    </row>
    <row r="68" ht="21" customHeight="1" spans="1:7">
      <c r="A68" s="170">
        <v>20603</v>
      </c>
      <c r="B68" s="191" t="s">
        <v>278</v>
      </c>
      <c r="C68" s="172">
        <v>0</v>
      </c>
      <c r="D68" s="172">
        <v>0</v>
      </c>
      <c r="E68" s="172">
        <v>0</v>
      </c>
      <c r="F68" s="169">
        <f t="shared" ref="F68:F131" si="4">IFERROR(E68/C68,0)</f>
        <v>0</v>
      </c>
      <c r="G68" s="169">
        <f t="shared" ref="G68:G131" si="5">IFERROR(E68/D68,0)</f>
        <v>0</v>
      </c>
    </row>
    <row r="69" ht="21" customHeight="1" spans="1:7">
      <c r="A69" s="170">
        <v>20604</v>
      </c>
      <c r="B69" s="191" t="s">
        <v>279</v>
      </c>
      <c r="C69" s="172">
        <v>99</v>
      </c>
      <c r="D69" s="172">
        <v>23</v>
      </c>
      <c r="E69" s="172">
        <v>22</v>
      </c>
      <c r="F69" s="169">
        <f t="shared" si="4"/>
        <v>0.222222222222222</v>
      </c>
      <c r="G69" s="169">
        <f t="shared" si="5"/>
        <v>0.956521739130435</v>
      </c>
    </row>
    <row r="70" ht="21" customHeight="1" spans="1:7">
      <c r="A70" s="170">
        <v>20605</v>
      </c>
      <c r="B70" s="191" t="s">
        <v>280</v>
      </c>
      <c r="C70" s="172">
        <v>165</v>
      </c>
      <c r="D70" s="172">
        <v>0</v>
      </c>
      <c r="E70" s="172">
        <v>0</v>
      </c>
      <c r="F70" s="169">
        <f t="shared" si="4"/>
        <v>0</v>
      </c>
      <c r="G70" s="169">
        <f t="shared" si="5"/>
        <v>0</v>
      </c>
    </row>
    <row r="71" ht="21" customHeight="1" spans="1:7">
      <c r="A71" s="170">
        <v>20606</v>
      </c>
      <c r="B71" s="191" t="s">
        <v>281</v>
      </c>
      <c r="C71" s="172">
        <v>0</v>
      </c>
      <c r="D71" s="172">
        <v>0</v>
      </c>
      <c r="E71" s="172">
        <v>0</v>
      </c>
      <c r="F71" s="169">
        <f t="shared" si="4"/>
        <v>0</v>
      </c>
      <c r="G71" s="169">
        <f t="shared" si="5"/>
        <v>0</v>
      </c>
    </row>
    <row r="72" ht="21" customHeight="1" spans="1:7">
      <c r="A72" s="170">
        <v>20607</v>
      </c>
      <c r="B72" s="191" t="s">
        <v>282</v>
      </c>
      <c r="C72" s="172">
        <v>142</v>
      </c>
      <c r="D72" s="172">
        <v>47</v>
      </c>
      <c r="E72" s="172">
        <v>51</v>
      </c>
      <c r="F72" s="169">
        <f t="shared" si="4"/>
        <v>0.359154929577465</v>
      </c>
      <c r="G72" s="169">
        <f t="shared" si="5"/>
        <v>1.08510638297872</v>
      </c>
    </row>
    <row r="73" ht="21" customHeight="1" spans="1:7">
      <c r="A73" s="170">
        <v>20608</v>
      </c>
      <c r="B73" s="191" t="s">
        <v>283</v>
      </c>
      <c r="C73" s="172">
        <v>0</v>
      </c>
      <c r="D73" s="172">
        <v>0</v>
      </c>
      <c r="E73" s="172">
        <v>0</v>
      </c>
      <c r="F73" s="169">
        <f t="shared" si="4"/>
        <v>0</v>
      </c>
      <c r="G73" s="169">
        <f t="shared" si="5"/>
        <v>0</v>
      </c>
    </row>
    <row r="74" ht="21" customHeight="1" spans="1:7">
      <c r="A74" s="170">
        <v>20609</v>
      </c>
      <c r="B74" s="191" t="s">
        <v>284</v>
      </c>
      <c r="C74" s="172">
        <v>0</v>
      </c>
      <c r="D74" s="172">
        <v>0</v>
      </c>
      <c r="E74" s="172">
        <v>0</v>
      </c>
      <c r="F74" s="169">
        <f t="shared" si="4"/>
        <v>0</v>
      </c>
      <c r="G74" s="169">
        <f t="shared" si="5"/>
        <v>0</v>
      </c>
    </row>
    <row r="75" ht="21" customHeight="1" spans="1:7">
      <c r="A75" s="170">
        <v>20699</v>
      </c>
      <c r="B75" s="191" t="s">
        <v>285</v>
      </c>
      <c r="C75" s="172">
        <v>20</v>
      </c>
      <c r="D75" s="172">
        <v>0</v>
      </c>
      <c r="E75" s="172">
        <v>0</v>
      </c>
      <c r="F75" s="169">
        <f t="shared" si="4"/>
        <v>0</v>
      </c>
      <c r="G75" s="169">
        <f t="shared" si="5"/>
        <v>0</v>
      </c>
    </row>
    <row r="76" ht="21" customHeight="1" spans="1:7">
      <c r="A76" s="170">
        <v>207</v>
      </c>
      <c r="B76" s="193" t="s">
        <v>286</v>
      </c>
      <c r="C76" s="204">
        <f>SUM(C77:C82)</f>
        <v>1820</v>
      </c>
      <c r="D76" s="204">
        <f>SUM(D77:D82)</f>
        <v>1756</v>
      </c>
      <c r="E76" s="204">
        <f>SUM(E77:E82)</f>
        <v>1833</v>
      </c>
      <c r="F76" s="169">
        <f t="shared" si="4"/>
        <v>1.00714285714286</v>
      </c>
      <c r="G76" s="169">
        <f t="shared" si="5"/>
        <v>1.04384965831435</v>
      </c>
    </row>
    <row r="77" ht="21" customHeight="1" spans="1:7">
      <c r="A77" s="170">
        <v>20701</v>
      </c>
      <c r="B77" s="191" t="s">
        <v>287</v>
      </c>
      <c r="C77" s="172">
        <v>1309</v>
      </c>
      <c r="D77" s="172">
        <v>1150</v>
      </c>
      <c r="E77" s="172">
        <v>1185</v>
      </c>
      <c r="F77" s="169">
        <f t="shared" si="4"/>
        <v>0.905271199388846</v>
      </c>
      <c r="G77" s="169">
        <f t="shared" si="5"/>
        <v>1.0304347826087</v>
      </c>
    </row>
    <row r="78" ht="21" customHeight="1" spans="1:7">
      <c r="A78" s="170">
        <v>20702</v>
      </c>
      <c r="B78" s="191" t="s">
        <v>288</v>
      </c>
      <c r="C78" s="172">
        <v>37</v>
      </c>
      <c r="D78" s="172">
        <v>17</v>
      </c>
      <c r="E78" s="172">
        <v>20</v>
      </c>
      <c r="F78" s="169">
        <f t="shared" si="4"/>
        <v>0.540540540540541</v>
      </c>
      <c r="G78" s="169">
        <f t="shared" si="5"/>
        <v>1.17647058823529</v>
      </c>
    </row>
    <row r="79" ht="21" customHeight="1" spans="1:7">
      <c r="A79" s="170">
        <v>20703</v>
      </c>
      <c r="B79" s="191" t="s">
        <v>289</v>
      </c>
      <c r="C79" s="172">
        <v>73</v>
      </c>
      <c r="D79" s="172">
        <v>154</v>
      </c>
      <c r="E79" s="172">
        <v>159</v>
      </c>
      <c r="F79" s="169">
        <f t="shared" si="4"/>
        <v>2.17808219178082</v>
      </c>
      <c r="G79" s="169">
        <f t="shared" si="5"/>
        <v>1.03246753246753</v>
      </c>
    </row>
    <row r="80" ht="21" customHeight="1" spans="1:7">
      <c r="A80" s="170">
        <v>20706</v>
      </c>
      <c r="B80" s="191" t="s">
        <v>290</v>
      </c>
      <c r="C80" s="172">
        <v>0</v>
      </c>
      <c r="D80" s="172">
        <v>0</v>
      </c>
      <c r="E80" s="172">
        <v>0</v>
      </c>
      <c r="F80" s="169">
        <f t="shared" si="4"/>
        <v>0</v>
      </c>
      <c r="G80" s="169">
        <f t="shared" si="5"/>
        <v>0</v>
      </c>
    </row>
    <row r="81" ht="21" customHeight="1" spans="1:7">
      <c r="A81" s="170">
        <v>20708</v>
      </c>
      <c r="B81" s="191" t="s">
        <v>291</v>
      </c>
      <c r="C81" s="172">
        <v>321</v>
      </c>
      <c r="D81" s="172">
        <v>368</v>
      </c>
      <c r="E81" s="172">
        <v>379</v>
      </c>
      <c r="F81" s="169">
        <f t="shared" si="4"/>
        <v>1.18068535825545</v>
      </c>
      <c r="G81" s="169">
        <f t="shared" si="5"/>
        <v>1.02989130434783</v>
      </c>
    </row>
    <row r="82" ht="21" customHeight="1" spans="1:7">
      <c r="A82" s="170">
        <v>20799</v>
      </c>
      <c r="B82" s="191" t="s">
        <v>292</v>
      </c>
      <c r="C82" s="172">
        <v>80</v>
      </c>
      <c r="D82" s="172">
        <v>67</v>
      </c>
      <c r="E82" s="172">
        <v>90</v>
      </c>
      <c r="F82" s="169">
        <f t="shared" si="4"/>
        <v>1.125</v>
      </c>
      <c r="G82" s="169">
        <f t="shared" si="5"/>
        <v>1.34328358208955</v>
      </c>
    </row>
    <row r="83" ht="21" customHeight="1" spans="1:7">
      <c r="A83" s="170">
        <v>208</v>
      </c>
      <c r="B83" s="193" t="s">
        <v>293</v>
      </c>
      <c r="C83" s="204">
        <f>SUM(C84:C104)</f>
        <v>27712</v>
      </c>
      <c r="D83" s="204">
        <f>SUM(D84:D104)</f>
        <v>30085</v>
      </c>
      <c r="E83" s="204">
        <f>SUM(E84:E104)</f>
        <v>31359</v>
      </c>
      <c r="F83" s="169">
        <f t="shared" si="4"/>
        <v>1.13160363741339</v>
      </c>
      <c r="G83" s="169">
        <f t="shared" si="5"/>
        <v>1.04234668439422</v>
      </c>
    </row>
    <row r="84" ht="21" customHeight="1" spans="1:7">
      <c r="A84" s="170">
        <v>20801</v>
      </c>
      <c r="B84" s="191" t="s">
        <v>294</v>
      </c>
      <c r="C84" s="172">
        <v>1072</v>
      </c>
      <c r="D84" s="172">
        <v>1121</v>
      </c>
      <c r="E84" s="172">
        <v>1155</v>
      </c>
      <c r="F84" s="169">
        <f t="shared" si="4"/>
        <v>1.07742537313433</v>
      </c>
      <c r="G84" s="169">
        <f t="shared" si="5"/>
        <v>1.03033006244425</v>
      </c>
    </row>
    <row r="85" ht="21" customHeight="1" spans="1:7">
      <c r="A85" s="170">
        <v>20802</v>
      </c>
      <c r="B85" s="191" t="s">
        <v>295</v>
      </c>
      <c r="C85" s="172">
        <v>818</v>
      </c>
      <c r="D85" s="172">
        <v>780</v>
      </c>
      <c r="E85" s="172">
        <v>790</v>
      </c>
      <c r="F85" s="169">
        <f t="shared" si="4"/>
        <v>0.965770171149144</v>
      </c>
      <c r="G85" s="169">
        <f t="shared" si="5"/>
        <v>1.01282051282051</v>
      </c>
    </row>
    <row r="86" ht="21" customHeight="1" spans="1:7">
      <c r="A86" s="170">
        <v>20804</v>
      </c>
      <c r="B86" s="191" t="s">
        <v>296</v>
      </c>
      <c r="C86" s="172">
        <v>0</v>
      </c>
      <c r="D86" s="172">
        <v>0</v>
      </c>
      <c r="E86" s="172">
        <v>0</v>
      </c>
      <c r="F86" s="169">
        <f t="shared" si="4"/>
        <v>0</v>
      </c>
      <c r="G86" s="169">
        <f t="shared" si="5"/>
        <v>0</v>
      </c>
    </row>
    <row r="87" ht="21" customHeight="1" spans="1:7">
      <c r="A87" s="170">
        <v>20805</v>
      </c>
      <c r="B87" s="191" t="s">
        <v>297</v>
      </c>
      <c r="C87" s="172">
        <v>12790</v>
      </c>
      <c r="D87" s="172">
        <v>13830</v>
      </c>
      <c r="E87" s="172">
        <v>14358</v>
      </c>
      <c r="F87" s="169">
        <f t="shared" si="4"/>
        <v>1.12259577795152</v>
      </c>
      <c r="G87" s="169">
        <f t="shared" si="5"/>
        <v>1.03817787418655</v>
      </c>
    </row>
    <row r="88" ht="21" customHeight="1" spans="1:7">
      <c r="A88" s="170">
        <v>20806</v>
      </c>
      <c r="B88" s="191" t="s">
        <v>298</v>
      </c>
      <c r="C88" s="172">
        <v>213</v>
      </c>
      <c r="D88" s="172">
        <v>200</v>
      </c>
      <c r="E88" s="172">
        <v>206</v>
      </c>
      <c r="F88" s="169">
        <f t="shared" si="4"/>
        <v>0.967136150234742</v>
      </c>
      <c r="G88" s="169">
        <f t="shared" si="5"/>
        <v>1.03</v>
      </c>
    </row>
    <row r="89" ht="21" customHeight="1" spans="1:7">
      <c r="A89" s="170">
        <v>20807</v>
      </c>
      <c r="B89" s="191" t="s">
        <v>299</v>
      </c>
      <c r="C89" s="172">
        <v>999</v>
      </c>
      <c r="D89" s="172">
        <v>1618</v>
      </c>
      <c r="E89" s="172">
        <v>1690</v>
      </c>
      <c r="F89" s="169">
        <f t="shared" si="4"/>
        <v>1.69169169169169</v>
      </c>
      <c r="G89" s="169">
        <f t="shared" si="5"/>
        <v>1.04449938195303</v>
      </c>
    </row>
    <row r="90" ht="21" customHeight="1" spans="1:7">
      <c r="A90" s="170">
        <v>20808</v>
      </c>
      <c r="B90" s="191" t="s">
        <v>300</v>
      </c>
      <c r="C90" s="172">
        <v>1241</v>
      </c>
      <c r="D90" s="172">
        <v>1678</v>
      </c>
      <c r="E90" s="172">
        <v>1728</v>
      </c>
      <c r="F90" s="169">
        <f t="shared" si="4"/>
        <v>1.39242546333602</v>
      </c>
      <c r="G90" s="169">
        <f t="shared" si="5"/>
        <v>1.02979737783075</v>
      </c>
    </row>
    <row r="91" ht="21" customHeight="1" spans="1:7">
      <c r="A91" s="170">
        <v>20809</v>
      </c>
      <c r="B91" s="191" t="s">
        <v>301</v>
      </c>
      <c r="C91" s="172">
        <v>289</v>
      </c>
      <c r="D91" s="172">
        <v>190</v>
      </c>
      <c r="E91" s="172">
        <v>196</v>
      </c>
      <c r="F91" s="169">
        <f t="shared" si="4"/>
        <v>0.678200692041522</v>
      </c>
      <c r="G91" s="169">
        <f t="shared" si="5"/>
        <v>1.03157894736842</v>
      </c>
    </row>
    <row r="92" ht="21" customHeight="1" spans="1:7">
      <c r="A92" s="170">
        <v>20810</v>
      </c>
      <c r="B92" s="191" t="s">
        <v>302</v>
      </c>
      <c r="C92" s="172">
        <v>679</v>
      </c>
      <c r="D92" s="172">
        <v>1399</v>
      </c>
      <c r="E92" s="172">
        <v>1641</v>
      </c>
      <c r="F92" s="169">
        <f t="shared" si="4"/>
        <v>2.41678939617084</v>
      </c>
      <c r="G92" s="169">
        <f t="shared" si="5"/>
        <v>1.17298070050036</v>
      </c>
    </row>
    <row r="93" ht="21" customHeight="1" spans="1:7">
      <c r="A93" s="170">
        <v>20811</v>
      </c>
      <c r="B93" s="191" t="s">
        <v>303</v>
      </c>
      <c r="C93" s="172">
        <v>602</v>
      </c>
      <c r="D93" s="172">
        <v>754</v>
      </c>
      <c r="E93" s="172">
        <v>777</v>
      </c>
      <c r="F93" s="169">
        <f t="shared" si="4"/>
        <v>1.2906976744186</v>
      </c>
      <c r="G93" s="169">
        <f t="shared" si="5"/>
        <v>1.03050397877984</v>
      </c>
    </row>
    <row r="94" ht="21" customHeight="1" spans="1:7">
      <c r="A94" s="170">
        <v>20816</v>
      </c>
      <c r="B94" s="191" t="s">
        <v>304</v>
      </c>
      <c r="C94" s="172">
        <v>86</v>
      </c>
      <c r="D94" s="172">
        <v>78</v>
      </c>
      <c r="E94" s="172">
        <v>80</v>
      </c>
      <c r="F94" s="169">
        <f t="shared" si="4"/>
        <v>0.930232558139535</v>
      </c>
      <c r="G94" s="169">
        <f t="shared" si="5"/>
        <v>1.02564102564103</v>
      </c>
    </row>
    <row r="95" ht="21" customHeight="1" spans="1:7">
      <c r="A95" s="170">
        <v>20819</v>
      </c>
      <c r="B95" s="191" t="s">
        <v>305</v>
      </c>
      <c r="C95" s="172">
        <v>1574</v>
      </c>
      <c r="D95" s="172">
        <v>2522</v>
      </c>
      <c r="E95" s="172">
        <v>2598</v>
      </c>
      <c r="F95" s="169">
        <f t="shared" si="4"/>
        <v>1.65057179161372</v>
      </c>
      <c r="G95" s="169">
        <f t="shared" si="5"/>
        <v>1.03013481363997</v>
      </c>
    </row>
    <row r="96" ht="21" customHeight="1" spans="1:7">
      <c r="A96" s="170">
        <v>20820</v>
      </c>
      <c r="B96" s="191" t="s">
        <v>306</v>
      </c>
      <c r="C96" s="172">
        <v>411</v>
      </c>
      <c r="D96" s="172">
        <v>226</v>
      </c>
      <c r="E96" s="172">
        <v>280</v>
      </c>
      <c r="F96" s="169">
        <f t="shared" si="4"/>
        <v>0.681265206812652</v>
      </c>
      <c r="G96" s="169">
        <f t="shared" si="5"/>
        <v>1.23893805309735</v>
      </c>
    </row>
    <row r="97" ht="21" customHeight="1" spans="1:7">
      <c r="A97" s="170">
        <v>20821</v>
      </c>
      <c r="B97" s="191" t="s">
        <v>307</v>
      </c>
      <c r="C97" s="172">
        <v>789</v>
      </c>
      <c r="D97" s="172">
        <v>813</v>
      </c>
      <c r="E97" s="172">
        <v>837</v>
      </c>
      <c r="F97" s="169">
        <f t="shared" si="4"/>
        <v>1.06083650190114</v>
      </c>
      <c r="G97" s="169">
        <f t="shared" si="5"/>
        <v>1.02952029520295</v>
      </c>
    </row>
    <row r="98" ht="21" customHeight="1" spans="1:7">
      <c r="A98" s="170">
        <v>20824</v>
      </c>
      <c r="B98" s="191" t="s">
        <v>308</v>
      </c>
      <c r="C98" s="172">
        <v>0</v>
      </c>
      <c r="D98" s="172">
        <v>0</v>
      </c>
      <c r="E98" s="172">
        <v>0</v>
      </c>
      <c r="F98" s="169">
        <f t="shared" si="4"/>
        <v>0</v>
      </c>
      <c r="G98" s="169">
        <f t="shared" si="5"/>
        <v>0</v>
      </c>
    </row>
    <row r="99" ht="21" customHeight="1" spans="1:7">
      <c r="A99" s="170">
        <v>20825</v>
      </c>
      <c r="B99" s="191" t="s">
        <v>309</v>
      </c>
      <c r="C99" s="172">
        <v>77</v>
      </c>
      <c r="D99" s="172">
        <v>52</v>
      </c>
      <c r="E99" s="172">
        <v>54</v>
      </c>
      <c r="F99" s="169">
        <f t="shared" si="4"/>
        <v>0.701298701298701</v>
      </c>
      <c r="G99" s="169">
        <f t="shared" si="5"/>
        <v>1.03846153846154</v>
      </c>
    </row>
    <row r="100" ht="21" customHeight="1" spans="1:7">
      <c r="A100" s="170">
        <v>20826</v>
      </c>
      <c r="B100" s="191" t="s">
        <v>310</v>
      </c>
      <c r="C100" s="172">
        <v>4639</v>
      </c>
      <c r="D100" s="172">
        <v>4629</v>
      </c>
      <c r="E100" s="172">
        <v>4768</v>
      </c>
      <c r="F100" s="169">
        <f t="shared" si="4"/>
        <v>1.02780771718043</v>
      </c>
      <c r="G100" s="169">
        <f t="shared" si="5"/>
        <v>1.0300280838194</v>
      </c>
    </row>
    <row r="101" ht="21" customHeight="1" spans="1:7">
      <c r="A101" s="170">
        <v>20827</v>
      </c>
      <c r="B101" s="191" t="s">
        <v>311</v>
      </c>
      <c r="C101" s="172">
        <v>0</v>
      </c>
      <c r="D101" s="172">
        <v>0</v>
      </c>
      <c r="E101" s="172">
        <v>0</v>
      </c>
      <c r="F101" s="169">
        <f t="shared" si="4"/>
        <v>0</v>
      </c>
      <c r="G101" s="169">
        <f t="shared" si="5"/>
        <v>0</v>
      </c>
    </row>
    <row r="102" ht="21" customHeight="1" spans="1:7">
      <c r="A102" s="170">
        <v>20828</v>
      </c>
      <c r="B102" s="191" t="s">
        <v>312</v>
      </c>
      <c r="C102" s="172">
        <v>288</v>
      </c>
      <c r="D102" s="172">
        <v>194</v>
      </c>
      <c r="E102" s="172">
        <v>200</v>
      </c>
      <c r="F102" s="169">
        <f t="shared" si="4"/>
        <v>0.694444444444444</v>
      </c>
      <c r="G102" s="169">
        <f t="shared" si="5"/>
        <v>1.03092783505155</v>
      </c>
    </row>
    <row r="103" ht="21" customHeight="1" spans="1:7">
      <c r="A103" s="170">
        <v>20830</v>
      </c>
      <c r="B103" s="191" t="s">
        <v>313</v>
      </c>
      <c r="C103" s="172">
        <v>45</v>
      </c>
      <c r="D103" s="172">
        <v>0</v>
      </c>
      <c r="E103" s="172">
        <v>0</v>
      </c>
      <c r="F103" s="169">
        <f t="shared" si="4"/>
        <v>0</v>
      </c>
      <c r="G103" s="169">
        <f t="shared" si="5"/>
        <v>0</v>
      </c>
    </row>
    <row r="104" ht="21" customHeight="1" spans="1:7">
      <c r="A104" s="170">
        <v>20899</v>
      </c>
      <c r="B104" s="191" t="s">
        <v>314</v>
      </c>
      <c r="C104" s="172">
        <v>1100</v>
      </c>
      <c r="D104" s="172">
        <v>1</v>
      </c>
      <c r="E104" s="172">
        <v>1</v>
      </c>
      <c r="F104" s="169">
        <f t="shared" si="4"/>
        <v>0.000909090909090909</v>
      </c>
      <c r="G104" s="169">
        <f t="shared" si="5"/>
        <v>1</v>
      </c>
    </row>
    <row r="105" ht="21" customHeight="1" spans="1:7">
      <c r="A105" s="170">
        <v>210</v>
      </c>
      <c r="B105" s="193" t="s">
        <v>315</v>
      </c>
      <c r="C105" s="204">
        <f>SUM(C106:C118)</f>
        <v>30183</v>
      </c>
      <c r="D105" s="204">
        <f>SUM(D106:D118)</f>
        <v>28733</v>
      </c>
      <c r="E105" s="204">
        <f>SUM(E106:E118)</f>
        <v>23139</v>
      </c>
      <c r="F105" s="169">
        <f t="shared" si="4"/>
        <v>0.76662359606401</v>
      </c>
      <c r="G105" s="169">
        <f t="shared" si="5"/>
        <v>0.80531096648453</v>
      </c>
    </row>
    <row r="106" ht="21" customHeight="1" spans="1:7">
      <c r="A106" s="170">
        <v>21001</v>
      </c>
      <c r="B106" s="191" t="s">
        <v>316</v>
      </c>
      <c r="C106" s="172">
        <v>686</v>
      </c>
      <c r="D106" s="172">
        <v>569</v>
      </c>
      <c r="E106" s="172">
        <v>586</v>
      </c>
      <c r="F106" s="169">
        <f t="shared" si="4"/>
        <v>0.854227405247813</v>
      </c>
      <c r="G106" s="169">
        <f t="shared" si="5"/>
        <v>1.0298769771529</v>
      </c>
    </row>
    <row r="107" ht="21" customHeight="1" spans="1:7">
      <c r="A107" s="170">
        <v>21002</v>
      </c>
      <c r="B107" s="191" t="s">
        <v>317</v>
      </c>
      <c r="C107" s="172">
        <v>4109</v>
      </c>
      <c r="D107" s="172">
        <v>3762</v>
      </c>
      <c r="E107" s="172">
        <v>3875</v>
      </c>
      <c r="F107" s="169">
        <f t="shared" si="4"/>
        <v>0.943051837430032</v>
      </c>
      <c r="G107" s="169">
        <f t="shared" si="5"/>
        <v>1.03003721424774</v>
      </c>
    </row>
    <row r="108" ht="21" customHeight="1" spans="1:7">
      <c r="A108" s="170">
        <v>21003</v>
      </c>
      <c r="B108" s="191" t="s">
        <v>318</v>
      </c>
      <c r="C108" s="172">
        <v>2735</v>
      </c>
      <c r="D108" s="172">
        <v>2545</v>
      </c>
      <c r="E108" s="172">
        <v>3621</v>
      </c>
      <c r="F108" s="169">
        <f t="shared" si="4"/>
        <v>1.32394881170018</v>
      </c>
      <c r="G108" s="169">
        <f t="shared" si="5"/>
        <v>1.42278978388998</v>
      </c>
    </row>
    <row r="109" ht="21" customHeight="1" spans="1:7">
      <c r="A109" s="170">
        <v>21004</v>
      </c>
      <c r="B109" s="191" t="s">
        <v>319</v>
      </c>
      <c r="C109" s="172">
        <v>3161</v>
      </c>
      <c r="D109" s="172">
        <v>3561</v>
      </c>
      <c r="E109" s="172">
        <v>4668</v>
      </c>
      <c r="F109" s="169">
        <f t="shared" si="4"/>
        <v>1.47674786459981</v>
      </c>
      <c r="G109" s="169">
        <f t="shared" si="5"/>
        <v>1.31086773378265</v>
      </c>
    </row>
    <row r="110" ht="21" customHeight="1" spans="1:7">
      <c r="A110" s="170">
        <v>21006</v>
      </c>
      <c r="B110" s="191" t="s">
        <v>320</v>
      </c>
      <c r="C110" s="172">
        <v>105</v>
      </c>
      <c r="D110" s="172">
        <v>227</v>
      </c>
      <c r="E110" s="172">
        <v>234</v>
      </c>
      <c r="F110" s="169">
        <f t="shared" si="4"/>
        <v>2.22857142857143</v>
      </c>
      <c r="G110" s="169">
        <f t="shared" si="5"/>
        <v>1.03083700440529</v>
      </c>
    </row>
    <row r="111" ht="21" customHeight="1" spans="1:7">
      <c r="A111" s="170">
        <v>21007</v>
      </c>
      <c r="B111" s="191" t="s">
        <v>321</v>
      </c>
      <c r="C111" s="172">
        <v>660</v>
      </c>
      <c r="D111" s="172">
        <v>653</v>
      </c>
      <c r="E111" s="172">
        <v>673</v>
      </c>
      <c r="F111" s="169">
        <f t="shared" si="4"/>
        <v>1.01969696969697</v>
      </c>
      <c r="G111" s="169">
        <f t="shared" si="5"/>
        <v>1.03062787136294</v>
      </c>
    </row>
    <row r="112" ht="21" customHeight="1" spans="1:7">
      <c r="A112" s="170">
        <v>21011</v>
      </c>
      <c r="B112" s="191" t="s">
        <v>322</v>
      </c>
      <c r="C112" s="172">
        <v>5944</v>
      </c>
      <c r="D112" s="172">
        <v>5647</v>
      </c>
      <c r="E112" s="172">
        <v>5816</v>
      </c>
      <c r="F112" s="169">
        <f t="shared" si="4"/>
        <v>0.978465679676985</v>
      </c>
      <c r="G112" s="169">
        <f t="shared" si="5"/>
        <v>1.02992739507703</v>
      </c>
    </row>
    <row r="113" ht="21" customHeight="1" spans="1:7">
      <c r="A113" s="170">
        <v>21012</v>
      </c>
      <c r="B113" s="191" t="s">
        <v>323</v>
      </c>
      <c r="C113" s="172">
        <v>10991</v>
      </c>
      <c r="D113" s="172">
        <v>9471</v>
      </c>
      <c r="E113" s="172">
        <v>300</v>
      </c>
      <c r="F113" s="169">
        <f t="shared" si="4"/>
        <v>0.0272950595942134</v>
      </c>
      <c r="G113" s="169">
        <f t="shared" si="5"/>
        <v>0.031675641431739</v>
      </c>
    </row>
    <row r="114" ht="21" customHeight="1" spans="1:7">
      <c r="A114" s="170">
        <v>21013</v>
      </c>
      <c r="B114" s="191" t="s">
        <v>324</v>
      </c>
      <c r="C114" s="172">
        <v>1012</v>
      </c>
      <c r="D114" s="172">
        <v>986</v>
      </c>
      <c r="E114" s="172">
        <v>1016</v>
      </c>
      <c r="F114" s="169">
        <f t="shared" si="4"/>
        <v>1.00395256916996</v>
      </c>
      <c r="G114" s="169">
        <f t="shared" si="5"/>
        <v>1.03042596348884</v>
      </c>
    </row>
    <row r="115" ht="21" customHeight="1" spans="1:7">
      <c r="A115" s="170">
        <v>21014</v>
      </c>
      <c r="B115" s="191" t="s">
        <v>325</v>
      </c>
      <c r="C115" s="172">
        <v>95</v>
      </c>
      <c r="D115" s="172">
        <v>80</v>
      </c>
      <c r="E115" s="172">
        <v>82</v>
      </c>
      <c r="F115" s="169">
        <f t="shared" si="4"/>
        <v>0.863157894736842</v>
      </c>
      <c r="G115" s="169">
        <f t="shared" si="5"/>
        <v>1.025</v>
      </c>
    </row>
    <row r="116" ht="21" customHeight="1" spans="1:7">
      <c r="A116" s="170">
        <v>21015</v>
      </c>
      <c r="B116" s="191" t="s">
        <v>326</v>
      </c>
      <c r="C116" s="172">
        <v>391</v>
      </c>
      <c r="D116" s="172">
        <v>480</v>
      </c>
      <c r="E116" s="172">
        <v>494</v>
      </c>
      <c r="F116" s="169">
        <f t="shared" si="4"/>
        <v>1.26342710997442</v>
      </c>
      <c r="G116" s="169">
        <f t="shared" si="5"/>
        <v>1.02916666666667</v>
      </c>
    </row>
    <row r="117" ht="21" customHeight="1" spans="1:7">
      <c r="A117" s="170">
        <v>21016</v>
      </c>
      <c r="B117" s="191" t="s">
        <v>327</v>
      </c>
      <c r="C117" s="172">
        <v>4</v>
      </c>
      <c r="D117" s="172">
        <v>4</v>
      </c>
      <c r="E117" s="172">
        <v>4</v>
      </c>
      <c r="F117" s="169">
        <f t="shared" si="4"/>
        <v>1</v>
      </c>
      <c r="G117" s="169">
        <f t="shared" si="5"/>
        <v>1</v>
      </c>
    </row>
    <row r="118" ht="21" customHeight="1" spans="1:7">
      <c r="A118" s="170">
        <v>21099</v>
      </c>
      <c r="B118" s="191" t="s">
        <v>328</v>
      </c>
      <c r="C118" s="172">
        <v>290</v>
      </c>
      <c r="D118" s="172">
        <v>748</v>
      </c>
      <c r="E118" s="172">
        <v>1770</v>
      </c>
      <c r="F118" s="169">
        <f t="shared" si="4"/>
        <v>6.10344827586207</v>
      </c>
      <c r="G118" s="169">
        <f t="shared" si="5"/>
        <v>2.36631016042781</v>
      </c>
    </row>
    <row r="119" ht="21" customHeight="1" spans="1:7">
      <c r="A119" s="170">
        <v>211</v>
      </c>
      <c r="B119" s="193" t="s">
        <v>329</v>
      </c>
      <c r="C119" s="204">
        <f>SUM(C120:C134)</f>
        <v>5144</v>
      </c>
      <c r="D119" s="204">
        <f>SUM(D120:D134)</f>
        <v>1953</v>
      </c>
      <c r="E119" s="204">
        <f>SUM(E120:E134)</f>
        <v>2011</v>
      </c>
      <c r="F119" s="169">
        <f t="shared" si="4"/>
        <v>0.390940902021773</v>
      </c>
      <c r="G119" s="169">
        <f t="shared" si="5"/>
        <v>1.02969790066564</v>
      </c>
    </row>
    <row r="120" ht="21" customHeight="1" spans="1:7">
      <c r="A120" s="170">
        <v>21101</v>
      </c>
      <c r="B120" s="191" t="s">
        <v>330</v>
      </c>
      <c r="C120" s="172">
        <v>49</v>
      </c>
      <c r="D120" s="172">
        <v>37</v>
      </c>
      <c r="E120" s="172">
        <v>38</v>
      </c>
      <c r="F120" s="169">
        <f t="shared" si="4"/>
        <v>0.775510204081633</v>
      </c>
      <c r="G120" s="169">
        <f t="shared" si="5"/>
        <v>1.02702702702703</v>
      </c>
    </row>
    <row r="121" ht="21" customHeight="1" spans="1:7">
      <c r="A121" s="170">
        <v>21102</v>
      </c>
      <c r="B121" s="191" t="s">
        <v>331</v>
      </c>
      <c r="C121" s="172">
        <v>24</v>
      </c>
      <c r="D121" s="172">
        <v>0</v>
      </c>
      <c r="E121" s="172">
        <v>0</v>
      </c>
      <c r="F121" s="169">
        <f t="shared" si="4"/>
        <v>0</v>
      </c>
      <c r="G121" s="169">
        <f t="shared" si="5"/>
        <v>0</v>
      </c>
    </row>
    <row r="122" ht="21" customHeight="1" spans="1:7">
      <c r="A122" s="170">
        <v>21103</v>
      </c>
      <c r="B122" s="191" t="s">
        <v>332</v>
      </c>
      <c r="C122" s="172">
        <v>345</v>
      </c>
      <c r="D122" s="172">
        <v>1327</v>
      </c>
      <c r="E122" s="172">
        <v>1367</v>
      </c>
      <c r="F122" s="169">
        <f t="shared" si="4"/>
        <v>3.96231884057971</v>
      </c>
      <c r="G122" s="169">
        <f t="shared" si="5"/>
        <v>1.0301431801055</v>
      </c>
    </row>
    <row r="123" ht="21" customHeight="1" spans="1:7">
      <c r="A123" s="170">
        <v>21104</v>
      </c>
      <c r="B123" s="191" t="s">
        <v>333</v>
      </c>
      <c r="C123" s="172">
        <v>3881</v>
      </c>
      <c r="D123" s="172">
        <v>374</v>
      </c>
      <c r="E123" s="172">
        <v>385</v>
      </c>
      <c r="F123" s="169">
        <f t="shared" si="4"/>
        <v>0.0992012367946406</v>
      </c>
      <c r="G123" s="169">
        <f t="shared" si="5"/>
        <v>1.02941176470588</v>
      </c>
    </row>
    <row r="124" ht="21" customHeight="1" spans="1:7">
      <c r="A124" s="170">
        <v>21105</v>
      </c>
      <c r="B124" s="191" t="s">
        <v>334</v>
      </c>
      <c r="C124" s="172">
        <v>271</v>
      </c>
      <c r="D124" s="172">
        <v>28</v>
      </c>
      <c r="E124" s="172">
        <v>29</v>
      </c>
      <c r="F124" s="169">
        <f t="shared" si="4"/>
        <v>0.107011070110701</v>
      </c>
      <c r="G124" s="169">
        <f t="shared" si="5"/>
        <v>1.03571428571429</v>
      </c>
    </row>
    <row r="125" ht="21" customHeight="1" spans="1:7">
      <c r="A125" s="170">
        <v>21106</v>
      </c>
      <c r="B125" s="191" t="s">
        <v>335</v>
      </c>
      <c r="C125" s="172">
        <v>574</v>
      </c>
      <c r="D125" s="172">
        <v>114</v>
      </c>
      <c r="E125" s="172">
        <v>117</v>
      </c>
      <c r="F125" s="169">
        <f t="shared" si="4"/>
        <v>0.20383275261324</v>
      </c>
      <c r="G125" s="169">
        <f t="shared" si="5"/>
        <v>1.02631578947368</v>
      </c>
    </row>
    <row r="126" ht="21" customHeight="1" spans="1:7">
      <c r="A126" s="170">
        <v>21107</v>
      </c>
      <c r="B126" s="191" t="s">
        <v>336</v>
      </c>
      <c r="C126" s="172">
        <v>0</v>
      </c>
      <c r="D126" s="172">
        <v>0</v>
      </c>
      <c r="E126" s="172">
        <v>0</v>
      </c>
      <c r="F126" s="169">
        <f t="shared" si="4"/>
        <v>0</v>
      </c>
      <c r="G126" s="169">
        <f t="shared" si="5"/>
        <v>0</v>
      </c>
    </row>
    <row r="127" ht="21" customHeight="1" spans="1:7">
      <c r="A127" s="170">
        <v>21108</v>
      </c>
      <c r="B127" s="191" t="s">
        <v>337</v>
      </c>
      <c r="C127" s="172">
        <v>0</v>
      </c>
      <c r="D127" s="172">
        <v>0</v>
      </c>
      <c r="E127" s="172">
        <v>0</v>
      </c>
      <c r="F127" s="169">
        <f t="shared" si="4"/>
        <v>0</v>
      </c>
      <c r="G127" s="169">
        <f t="shared" si="5"/>
        <v>0</v>
      </c>
    </row>
    <row r="128" ht="21" customHeight="1" spans="1:7">
      <c r="A128" s="170">
        <v>21109</v>
      </c>
      <c r="B128" s="191" t="s">
        <v>338</v>
      </c>
      <c r="C128" s="172">
        <v>0</v>
      </c>
      <c r="D128" s="172">
        <v>0</v>
      </c>
      <c r="E128" s="172">
        <v>0</v>
      </c>
      <c r="F128" s="169">
        <f t="shared" si="4"/>
        <v>0</v>
      </c>
      <c r="G128" s="169">
        <f t="shared" si="5"/>
        <v>0</v>
      </c>
    </row>
    <row r="129" ht="21" customHeight="1" spans="1:7">
      <c r="A129" s="170">
        <v>21110</v>
      </c>
      <c r="B129" s="191" t="s">
        <v>339</v>
      </c>
      <c r="C129" s="172">
        <v>0</v>
      </c>
      <c r="D129" s="172">
        <v>0</v>
      </c>
      <c r="E129" s="172">
        <v>0</v>
      </c>
      <c r="F129" s="169">
        <f t="shared" si="4"/>
        <v>0</v>
      </c>
      <c r="G129" s="169">
        <f t="shared" si="5"/>
        <v>0</v>
      </c>
    </row>
    <row r="130" ht="21" customHeight="1" spans="1:7">
      <c r="A130" s="170">
        <v>21111</v>
      </c>
      <c r="B130" s="191" t="s">
        <v>340</v>
      </c>
      <c r="C130" s="172">
        <v>0</v>
      </c>
      <c r="D130" s="172">
        <v>35</v>
      </c>
      <c r="E130" s="172">
        <v>36</v>
      </c>
      <c r="F130" s="169">
        <f t="shared" si="4"/>
        <v>0</v>
      </c>
      <c r="G130" s="169">
        <f t="shared" si="5"/>
        <v>1.02857142857143</v>
      </c>
    </row>
    <row r="131" ht="21" customHeight="1" spans="1:7">
      <c r="A131" s="170">
        <v>21112</v>
      </c>
      <c r="B131" s="191" t="s">
        <v>341</v>
      </c>
      <c r="C131" s="172">
        <v>0</v>
      </c>
      <c r="D131" s="172">
        <v>0</v>
      </c>
      <c r="E131" s="172">
        <v>0</v>
      </c>
      <c r="F131" s="169">
        <f t="shared" si="4"/>
        <v>0</v>
      </c>
      <c r="G131" s="169">
        <f t="shared" si="5"/>
        <v>0</v>
      </c>
    </row>
    <row r="132" ht="21" customHeight="1" spans="1:7">
      <c r="A132" s="170">
        <v>21113</v>
      </c>
      <c r="B132" s="191" t="s">
        <v>342</v>
      </c>
      <c r="C132" s="172">
        <v>0</v>
      </c>
      <c r="D132" s="172">
        <v>0</v>
      </c>
      <c r="E132" s="172">
        <v>0</v>
      </c>
      <c r="F132" s="169">
        <f t="shared" ref="F132:F195" si="6">IFERROR(E132/C132,0)</f>
        <v>0</v>
      </c>
      <c r="G132" s="169">
        <f t="shared" ref="G132:G195" si="7">IFERROR(E132/D132,0)</f>
        <v>0</v>
      </c>
    </row>
    <row r="133" ht="21" customHeight="1" spans="1:7">
      <c r="A133" s="170">
        <v>21114</v>
      </c>
      <c r="B133" s="191" t="s">
        <v>343</v>
      </c>
      <c r="C133" s="172">
        <v>0</v>
      </c>
      <c r="D133" s="172">
        <v>38</v>
      </c>
      <c r="E133" s="172">
        <v>39</v>
      </c>
      <c r="F133" s="169">
        <f t="shared" si="6"/>
        <v>0</v>
      </c>
      <c r="G133" s="169">
        <f t="shared" si="7"/>
        <v>1.02631578947368</v>
      </c>
    </row>
    <row r="134" ht="21" customHeight="1" spans="1:7">
      <c r="A134" s="170">
        <v>21199</v>
      </c>
      <c r="B134" s="191" t="s">
        <v>344</v>
      </c>
      <c r="C134" s="172">
        <v>0</v>
      </c>
      <c r="D134" s="172">
        <v>0</v>
      </c>
      <c r="E134" s="172">
        <v>0</v>
      </c>
      <c r="F134" s="169">
        <f t="shared" si="6"/>
        <v>0</v>
      </c>
      <c r="G134" s="169">
        <f t="shared" si="7"/>
        <v>0</v>
      </c>
    </row>
    <row r="135" ht="21" customHeight="1" spans="1:7">
      <c r="A135" s="170">
        <v>212</v>
      </c>
      <c r="B135" s="193" t="s">
        <v>345</v>
      </c>
      <c r="C135" s="204">
        <f>SUM(C136:C141)</f>
        <v>10252</v>
      </c>
      <c r="D135" s="204">
        <f>SUM(D136:D141)</f>
        <v>5498</v>
      </c>
      <c r="E135" s="204">
        <f>SUM(E136:E141)</f>
        <v>6663</v>
      </c>
      <c r="F135" s="169">
        <f t="shared" si="6"/>
        <v>0.649921966445572</v>
      </c>
      <c r="G135" s="169">
        <f t="shared" si="7"/>
        <v>1.21189523463077</v>
      </c>
    </row>
    <row r="136" ht="21" customHeight="1" spans="1:7">
      <c r="A136" s="170">
        <v>21201</v>
      </c>
      <c r="B136" s="191" t="s">
        <v>346</v>
      </c>
      <c r="C136" s="172">
        <v>1565</v>
      </c>
      <c r="D136" s="172">
        <v>1290</v>
      </c>
      <c r="E136" s="172">
        <v>1329</v>
      </c>
      <c r="F136" s="169">
        <f t="shared" si="6"/>
        <v>0.849201277955272</v>
      </c>
      <c r="G136" s="169">
        <f t="shared" si="7"/>
        <v>1.03023255813953</v>
      </c>
    </row>
    <row r="137" ht="21" customHeight="1" spans="1:7">
      <c r="A137" s="170">
        <v>21202</v>
      </c>
      <c r="B137" s="191" t="s">
        <v>347</v>
      </c>
      <c r="C137" s="172">
        <v>0</v>
      </c>
      <c r="D137" s="172">
        <v>41</v>
      </c>
      <c r="E137" s="172">
        <v>42</v>
      </c>
      <c r="F137" s="169">
        <f t="shared" si="6"/>
        <v>0</v>
      </c>
      <c r="G137" s="169">
        <f t="shared" si="7"/>
        <v>1.02439024390244</v>
      </c>
    </row>
    <row r="138" ht="21" customHeight="1" spans="1:7">
      <c r="A138" s="170">
        <v>21203</v>
      </c>
      <c r="B138" s="191" t="s">
        <v>348</v>
      </c>
      <c r="C138" s="172">
        <v>1827</v>
      </c>
      <c r="D138" s="172">
        <v>168</v>
      </c>
      <c r="E138" s="172">
        <v>173</v>
      </c>
      <c r="F138" s="169">
        <f t="shared" si="6"/>
        <v>0.0946907498631637</v>
      </c>
      <c r="G138" s="169">
        <f t="shared" si="7"/>
        <v>1.0297619047619</v>
      </c>
    </row>
    <row r="139" ht="21" customHeight="1" spans="1:7">
      <c r="A139" s="170">
        <v>21205</v>
      </c>
      <c r="B139" s="191" t="s">
        <v>349</v>
      </c>
      <c r="C139" s="172">
        <v>1499</v>
      </c>
      <c r="D139" s="172">
        <v>1118</v>
      </c>
      <c r="E139" s="172">
        <v>1152</v>
      </c>
      <c r="F139" s="169">
        <f t="shared" si="6"/>
        <v>0.768512341561041</v>
      </c>
      <c r="G139" s="169">
        <f t="shared" si="7"/>
        <v>1.0304114490161</v>
      </c>
    </row>
    <row r="140" ht="21" customHeight="1" spans="1:7">
      <c r="A140" s="170">
        <v>21206</v>
      </c>
      <c r="B140" s="191" t="s">
        <v>350</v>
      </c>
      <c r="C140" s="172">
        <v>0</v>
      </c>
      <c r="D140" s="172">
        <v>0</v>
      </c>
      <c r="E140" s="172">
        <v>0</v>
      </c>
      <c r="F140" s="169">
        <f t="shared" si="6"/>
        <v>0</v>
      </c>
      <c r="G140" s="169">
        <f t="shared" si="7"/>
        <v>0</v>
      </c>
    </row>
    <row r="141" ht="21" customHeight="1" spans="1:7">
      <c r="A141" s="170">
        <v>21299</v>
      </c>
      <c r="B141" s="191" t="s">
        <v>351</v>
      </c>
      <c r="C141" s="172">
        <v>5361</v>
      </c>
      <c r="D141" s="172">
        <v>2881</v>
      </c>
      <c r="E141" s="172">
        <v>3967</v>
      </c>
      <c r="F141" s="169">
        <f t="shared" si="6"/>
        <v>0.739973885469129</v>
      </c>
      <c r="G141" s="169">
        <f t="shared" si="7"/>
        <v>1.37695244706699</v>
      </c>
    </row>
    <row r="142" ht="21" customHeight="1" spans="1:7">
      <c r="A142" s="170">
        <v>213</v>
      </c>
      <c r="B142" s="193" t="s">
        <v>352</v>
      </c>
      <c r="C142" s="204">
        <f>SUM(C143:C150)</f>
        <v>42466</v>
      </c>
      <c r="D142" s="204">
        <f>SUM(D143:D150)</f>
        <v>41313</v>
      </c>
      <c r="E142" s="204">
        <f>SUM(E143:E150)</f>
        <v>42554</v>
      </c>
      <c r="F142" s="169">
        <f t="shared" si="6"/>
        <v>1.00207224603212</v>
      </c>
      <c r="G142" s="169">
        <f t="shared" si="7"/>
        <v>1.03003897078401</v>
      </c>
    </row>
    <row r="143" ht="21" customHeight="1" spans="1:7">
      <c r="A143" s="170">
        <v>21301</v>
      </c>
      <c r="B143" s="191" t="s">
        <v>353</v>
      </c>
      <c r="C143" s="172">
        <v>15330</v>
      </c>
      <c r="D143" s="172">
        <v>12365</v>
      </c>
      <c r="E143" s="172">
        <v>12636</v>
      </c>
      <c r="F143" s="169">
        <f t="shared" si="6"/>
        <v>0.82426614481409</v>
      </c>
      <c r="G143" s="169">
        <f t="shared" si="7"/>
        <v>1.02191670036393</v>
      </c>
    </row>
    <row r="144" ht="21" customHeight="1" spans="1:7">
      <c r="A144" s="170">
        <v>21302</v>
      </c>
      <c r="B144" s="191" t="s">
        <v>354</v>
      </c>
      <c r="C144" s="172">
        <v>3722</v>
      </c>
      <c r="D144" s="172">
        <v>3325</v>
      </c>
      <c r="E144" s="172">
        <v>3445</v>
      </c>
      <c r="F144" s="169">
        <f t="shared" si="6"/>
        <v>0.925577646426652</v>
      </c>
      <c r="G144" s="169">
        <f t="shared" si="7"/>
        <v>1.03609022556391</v>
      </c>
    </row>
    <row r="145" ht="21" customHeight="1" spans="1:7">
      <c r="A145" s="170">
        <v>21303</v>
      </c>
      <c r="B145" s="191" t="s">
        <v>355</v>
      </c>
      <c r="C145" s="172">
        <v>9096</v>
      </c>
      <c r="D145" s="172">
        <v>7652</v>
      </c>
      <c r="E145" s="172">
        <v>7862</v>
      </c>
      <c r="F145" s="169">
        <f t="shared" si="6"/>
        <v>0.864335971855761</v>
      </c>
      <c r="G145" s="169">
        <f t="shared" si="7"/>
        <v>1.02744380554104</v>
      </c>
    </row>
    <row r="146" ht="21" customHeight="1" spans="1:7">
      <c r="A146" s="170">
        <v>21305</v>
      </c>
      <c r="B146" s="191" t="s">
        <v>356</v>
      </c>
      <c r="C146" s="172">
        <v>9371</v>
      </c>
      <c r="D146" s="172">
        <v>11518</v>
      </c>
      <c r="E146" s="172">
        <v>11964</v>
      </c>
      <c r="F146" s="169">
        <f t="shared" si="6"/>
        <v>1.27670472735034</v>
      </c>
      <c r="G146" s="169">
        <f t="shared" si="7"/>
        <v>1.03872200034728</v>
      </c>
    </row>
    <row r="147" ht="21" customHeight="1" spans="1:7">
      <c r="A147" s="170">
        <v>21307</v>
      </c>
      <c r="B147" s="191" t="s">
        <v>357</v>
      </c>
      <c r="C147" s="172">
        <v>3212</v>
      </c>
      <c r="D147" s="172">
        <v>2933</v>
      </c>
      <c r="E147" s="172">
        <v>3060</v>
      </c>
      <c r="F147" s="169">
        <f t="shared" si="6"/>
        <v>0.952677459526775</v>
      </c>
      <c r="G147" s="169">
        <f t="shared" si="7"/>
        <v>1.04330037504262</v>
      </c>
    </row>
    <row r="148" ht="21" customHeight="1" spans="1:7">
      <c r="A148" s="170">
        <v>21308</v>
      </c>
      <c r="B148" s="191" t="s">
        <v>358</v>
      </c>
      <c r="C148" s="172">
        <v>1732</v>
      </c>
      <c r="D148" s="172">
        <v>1450</v>
      </c>
      <c r="E148" s="172">
        <v>1455</v>
      </c>
      <c r="F148" s="169">
        <f t="shared" si="6"/>
        <v>0.840069284064665</v>
      </c>
      <c r="G148" s="169">
        <f t="shared" si="7"/>
        <v>1.00344827586207</v>
      </c>
    </row>
    <row r="149" ht="21" customHeight="1" spans="1:7">
      <c r="A149" s="170">
        <v>21309</v>
      </c>
      <c r="B149" s="191" t="s">
        <v>359</v>
      </c>
      <c r="C149" s="172">
        <v>0</v>
      </c>
      <c r="D149" s="172">
        <v>0</v>
      </c>
      <c r="E149" s="172">
        <v>0</v>
      </c>
      <c r="F149" s="169">
        <f t="shared" si="6"/>
        <v>0</v>
      </c>
      <c r="G149" s="169">
        <f t="shared" si="7"/>
        <v>0</v>
      </c>
    </row>
    <row r="150" ht="21" customHeight="1" spans="1:7">
      <c r="A150" s="170">
        <v>21399</v>
      </c>
      <c r="B150" s="191" t="s">
        <v>360</v>
      </c>
      <c r="C150" s="172">
        <v>3</v>
      </c>
      <c r="D150" s="172">
        <v>2070</v>
      </c>
      <c r="E150" s="172">
        <v>2132</v>
      </c>
      <c r="F150" s="169">
        <f t="shared" si="6"/>
        <v>710.666666666667</v>
      </c>
      <c r="G150" s="169">
        <f t="shared" si="7"/>
        <v>1.02995169082126</v>
      </c>
    </row>
    <row r="151" ht="21" customHeight="1" spans="1:7">
      <c r="A151" s="170">
        <v>214</v>
      </c>
      <c r="B151" s="193" t="s">
        <v>361</v>
      </c>
      <c r="C151" s="204">
        <f>SUM(C152:C157)</f>
        <v>4769</v>
      </c>
      <c r="D151" s="204">
        <f>SUM(D152:D157)</f>
        <v>5057</v>
      </c>
      <c r="E151" s="204">
        <f>SUM(E152:E157)</f>
        <v>5559</v>
      </c>
      <c r="F151" s="169">
        <f t="shared" si="6"/>
        <v>1.16565317676662</v>
      </c>
      <c r="G151" s="169">
        <f t="shared" si="7"/>
        <v>1.09926834091359</v>
      </c>
    </row>
    <row r="152" ht="21" customHeight="1" spans="1:7">
      <c r="A152" s="170">
        <v>21401</v>
      </c>
      <c r="B152" s="191" t="s">
        <v>362</v>
      </c>
      <c r="C152" s="172">
        <v>1911</v>
      </c>
      <c r="D152" s="172">
        <v>3377</v>
      </c>
      <c r="E152" s="172">
        <v>3478</v>
      </c>
      <c r="F152" s="169">
        <f t="shared" si="6"/>
        <v>1.81998953427525</v>
      </c>
      <c r="G152" s="169">
        <f t="shared" si="7"/>
        <v>1.02990820254664</v>
      </c>
    </row>
    <row r="153" ht="21" customHeight="1" spans="1:7">
      <c r="A153" s="170">
        <v>21402</v>
      </c>
      <c r="B153" s="191" t="s">
        <v>363</v>
      </c>
      <c r="C153" s="172">
        <v>0</v>
      </c>
      <c r="D153" s="172">
        <v>0</v>
      </c>
      <c r="E153" s="172">
        <v>0</v>
      </c>
      <c r="F153" s="169">
        <f t="shared" si="6"/>
        <v>0</v>
      </c>
      <c r="G153" s="169">
        <f t="shared" si="7"/>
        <v>0</v>
      </c>
    </row>
    <row r="154" ht="21" customHeight="1" spans="1:7">
      <c r="A154" s="170">
        <v>21403</v>
      </c>
      <c r="B154" s="191" t="s">
        <v>364</v>
      </c>
      <c r="C154" s="172">
        <v>0</v>
      </c>
      <c r="D154" s="172">
        <v>0</v>
      </c>
      <c r="E154" s="172">
        <v>0</v>
      </c>
      <c r="F154" s="169">
        <f t="shared" si="6"/>
        <v>0</v>
      </c>
      <c r="G154" s="169">
        <f t="shared" si="7"/>
        <v>0</v>
      </c>
    </row>
    <row r="155" ht="21" customHeight="1" spans="1:7">
      <c r="A155" s="170">
        <v>21405</v>
      </c>
      <c r="B155" s="191" t="s">
        <v>365</v>
      </c>
      <c r="C155" s="172">
        <v>0</v>
      </c>
      <c r="D155" s="172">
        <v>0</v>
      </c>
      <c r="E155" s="172">
        <v>0</v>
      </c>
      <c r="F155" s="169">
        <f t="shared" si="6"/>
        <v>0</v>
      </c>
      <c r="G155" s="169">
        <f t="shared" si="7"/>
        <v>0</v>
      </c>
    </row>
    <row r="156" ht="21" customHeight="1" spans="1:7">
      <c r="A156" s="170">
        <v>21406</v>
      </c>
      <c r="B156" s="191" t="s">
        <v>366</v>
      </c>
      <c r="C156" s="172">
        <v>2858</v>
      </c>
      <c r="D156" s="172">
        <v>1514</v>
      </c>
      <c r="E156" s="172">
        <v>2081</v>
      </c>
      <c r="F156" s="169">
        <f t="shared" si="6"/>
        <v>0.72813156053184</v>
      </c>
      <c r="G156" s="169">
        <f t="shared" si="7"/>
        <v>1.37450462351387</v>
      </c>
    </row>
    <row r="157" ht="21" customHeight="1" spans="1:7">
      <c r="A157" s="170">
        <v>21499</v>
      </c>
      <c r="B157" s="191" t="s">
        <v>367</v>
      </c>
      <c r="C157" s="172">
        <v>0</v>
      </c>
      <c r="D157" s="172">
        <v>166</v>
      </c>
      <c r="E157" s="172">
        <v>0</v>
      </c>
      <c r="F157" s="169">
        <f t="shared" si="6"/>
        <v>0</v>
      </c>
      <c r="G157" s="169">
        <f t="shared" si="7"/>
        <v>0</v>
      </c>
    </row>
    <row r="158" ht="21" customHeight="1" spans="1:7">
      <c r="A158" s="170">
        <v>215</v>
      </c>
      <c r="B158" s="193" t="s">
        <v>368</v>
      </c>
      <c r="C158" s="204">
        <f>SUM(C159:C165)</f>
        <v>1190</v>
      </c>
      <c r="D158" s="204">
        <f>SUM(D159:D165)</f>
        <v>1643</v>
      </c>
      <c r="E158" s="204">
        <f>SUM(E159:E165)</f>
        <v>1691</v>
      </c>
      <c r="F158" s="169">
        <f t="shared" si="6"/>
        <v>1.42100840336134</v>
      </c>
      <c r="G158" s="169">
        <f t="shared" si="7"/>
        <v>1.02921485088253</v>
      </c>
    </row>
    <row r="159" ht="21" customHeight="1" spans="1:7">
      <c r="A159" s="170">
        <v>21501</v>
      </c>
      <c r="B159" s="191" t="s">
        <v>369</v>
      </c>
      <c r="C159" s="172">
        <v>0</v>
      </c>
      <c r="D159" s="172">
        <v>16</v>
      </c>
      <c r="E159" s="172">
        <v>16</v>
      </c>
      <c r="F159" s="169">
        <f t="shared" si="6"/>
        <v>0</v>
      </c>
      <c r="G159" s="169">
        <f t="shared" si="7"/>
        <v>1</v>
      </c>
    </row>
    <row r="160" ht="21" customHeight="1" spans="1:7">
      <c r="A160" s="170">
        <v>21502</v>
      </c>
      <c r="B160" s="191" t="s">
        <v>370</v>
      </c>
      <c r="C160" s="172">
        <v>0</v>
      </c>
      <c r="D160" s="172">
        <v>0</v>
      </c>
      <c r="E160" s="172">
        <v>0</v>
      </c>
      <c r="F160" s="169">
        <f t="shared" si="6"/>
        <v>0</v>
      </c>
      <c r="G160" s="169">
        <f t="shared" si="7"/>
        <v>0</v>
      </c>
    </row>
    <row r="161" ht="21" customHeight="1" spans="1:7">
      <c r="A161" s="170">
        <v>21503</v>
      </c>
      <c r="B161" s="191" t="s">
        <v>371</v>
      </c>
      <c r="C161" s="172">
        <v>0</v>
      </c>
      <c r="D161" s="172">
        <v>0</v>
      </c>
      <c r="E161" s="172">
        <v>0</v>
      </c>
      <c r="F161" s="169">
        <f t="shared" si="6"/>
        <v>0</v>
      </c>
      <c r="G161" s="169">
        <f t="shared" si="7"/>
        <v>0</v>
      </c>
    </row>
    <row r="162" ht="21" customHeight="1" spans="1:7">
      <c r="A162" s="170">
        <v>21505</v>
      </c>
      <c r="B162" s="191" t="s">
        <v>372</v>
      </c>
      <c r="C162" s="172">
        <v>1188</v>
      </c>
      <c r="D162" s="172">
        <v>979</v>
      </c>
      <c r="E162" s="172">
        <v>1008</v>
      </c>
      <c r="F162" s="169">
        <f t="shared" si="6"/>
        <v>0.848484848484849</v>
      </c>
      <c r="G162" s="169">
        <f t="shared" si="7"/>
        <v>1.02962206332993</v>
      </c>
    </row>
    <row r="163" ht="21" customHeight="1" spans="1:7">
      <c r="A163" s="170">
        <v>21507</v>
      </c>
      <c r="B163" s="191" t="s">
        <v>373</v>
      </c>
      <c r="C163" s="172">
        <v>0</v>
      </c>
      <c r="D163" s="172">
        <v>0</v>
      </c>
      <c r="E163" s="172">
        <v>0</v>
      </c>
      <c r="F163" s="169">
        <f t="shared" si="6"/>
        <v>0</v>
      </c>
      <c r="G163" s="169">
        <f t="shared" si="7"/>
        <v>0</v>
      </c>
    </row>
    <row r="164" ht="21" customHeight="1" spans="1:7">
      <c r="A164" s="170">
        <v>21508</v>
      </c>
      <c r="B164" s="191" t="s">
        <v>374</v>
      </c>
      <c r="C164" s="172">
        <v>2</v>
      </c>
      <c r="D164" s="172">
        <v>648</v>
      </c>
      <c r="E164" s="172">
        <v>667</v>
      </c>
      <c r="F164" s="169">
        <f t="shared" si="6"/>
        <v>333.5</v>
      </c>
      <c r="G164" s="169">
        <f t="shared" si="7"/>
        <v>1.02932098765432</v>
      </c>
    </row>
    <row r="165" ht="21" customHeight="1" spans="1:7">
      <c r="A165" s="170">
        <v>21599</v>
      </c>
      <c r="B165" s="191" t="s">
        <v>375</v>
      </c>
      <c r="C165" s="172">
        <v>0</v>
      </c>
      <c r="D165" s="172">
        <v>0</v>
      </c>
      <c r="E165" s="172">
        <v>0</v>
      </c>
      <c r="F165" s="169">
        <f t="shared" si="6"/>
        <v>0</v>
      </c>
      <c r="G165" s="169">
        <f t="shared" si="7"/>
        <v>0</v>
      </c>
    </row>
    <row r="166" ht="21" customHeight="1" spans="1:7">
      <c r="A166" s="170">
        <v>216</v>
      </c>
      <c r="B166" s="193" t="s">
        <v>376</v>
      </c>
      <c r="C166" s="204">
        <f>SUM(C167:C169)</f>
        <v>307</v>
      </c>
      <c r="D166" s="204">
        <f>SUM(D167:D169)</f>
        <v>491</v>
      </c>
      <c r="E166" s="204">
        <f>SUM(E167:E169)</f>
        <v>506</v>
      </c>
      <c r="F166" s="169">
        <f t="shared" si="6"/>
        <v>1.64820846905537</v>
      </c>
      <c r="G166" s="169">
        <f t="shared" si="7"/>
        <v>1.03054989816701</v>
      </c>
    </row>
    <row r="167" ht="21" customHeight="1" spans="1:7">
      <c r="A167" s="170">
        <v>21602</v>
      </c>
      <c r="B167" s="191" t="s">
        <v>377</v>
      </c>
      <c r="C167" s="172">
        <v>307</v>
      </c>
      <c r="D167" s="172">
        <v>491</v>
      </c>
      <c r="E167" s="172">
        <v>506</v>
      </c>
      <c r="F167" s="169">
        <f t="shared" si="6"/>
        <v>1.64820846905537</v>
      </c>
      <c r="G167" s="169">
        <f t="shared" si="7"/>
        <v>1.03054989816701</v>
      </c>
    </row>
    <row r="168" ht="21" customHeight="1" spans="1:7">
      <c r="A168" s="170">
        <v>21606</v>
      </c>
      <c r="B168" s="191" t="s">
        <v>378</v>
      </c>
      <c r="C168" s="172">
        <v>0</v>
      </c>
      <c r="D168" s="172">
        <v>0</v>
      </c>
      <c r="E168" s="172">
        <v>0</v>
      </c>
      <c r="F168" s="169">
        <f t="shared" si="6"/>
        <v>0</v>
      </c>
      <c r="G168" s="169">
        <f t="shared" si="7"/>
        <v>0</v>
      </c>
    </row>
    <row r="169" ht="21" customHeight="1" spans="1:7">
      <c r="A169" s="170">
        <v>21699</v>
      </c>
      <c r="B169" s="191" t="s">
        <v>379</v>
      </c>
      <c r="C169" s="172">
        <v>0</v>
      </c>
      <c r="D169" s="172">
        <v>0</v>
      </c>
      <c r="E169" s="172">
        <v>0</v>
      </c>
      <c r="F169" s="169">
        <f t="shared" si="6"/>
        <v>0</v>
      </c>
      <c r="G169" s="169">
        <f t="shared" si="7"/>
        <v>0</v>
      </c>
    </row>
    <row r="170" ht="21" customHeight="1" spans="1:7">
      <c r="A170" s="170">
        <v>217</v>
      </c>
      <c r="B170" s="193" t="s">
        <v>380</v>
      </c>
      <c r="C170" s="204">
        <f>SUM(C171:C175)</f>
        <v>15</v>
      </c>
      <c r="D170" s="204">
        <f>SUM(D171:D175)</f>
        <v>0</v>
      </c>
      <c r="E170" s="204">
        <f>SUM(E171:E175)</f>
        <v>0</v>
      </c>
      <c r="F170" s="169">
        <f t="shared" si="6"/>
        <v>0</v>
      </c>
      <c r="G170" s="169">
        <f t="shared" si="7"/>
        <v>0</v>
      </c>
    </row>
    <row r="171" ht="21" customHeight="1" spans="1:7">
      <c r="A171" s="170">
        <v>21701</v>
      </c>
      <c r="B171" s="191" t="s">
        <v>381</v>
      </c>
      <c r="C171" s="172">
        <v>0</v>
      </c>
      <c r="D171" s="172">
        <v>0</v>
      </c>
      <c r="E171" s="172">
        <v>0</v>
      </c>
      <c r="F171" s="169">
        <f t="shared" si="6"/>
        <v>0</v>
      </c>
      <c r="G171" s="169">
        <f t="shared" si="7"/>
        <v>0</v>
      </c>
    </row>
    <row r="172" ht="21" customHeight="1" spans="1:7">
      <c r="A172" s="170">
        <v>21702</v>
      </c>
      <c r="B172" s="191" t="s">
        <v>382</v>
      </c>
      <c r="C172" s="172">
        <v>0</v>
      </c>
      <c r="D172" s="172">
        <v>0</v>
      </c>
      <c r="E172" s="172">
        <v>0</v>
      </c>
      <c r="F172" s="169">
        <f t="shared" si="6"/>
        <v>0</v>
      </c>
      <c r="G172" s="169">
        <f t="shared" si="7"/>
        <v>0</v>
      </c>
    </row>
    <row r="173" ht="21" customHeight="1" spans="1:7">
      <c r="A173" s="170">
        <v>21703</v>
      </c>
      <c r="B173" s="191" t="s">
        <v>383</v>
      </c>
      <c r="C173" s="172">
        <v>0</v>
      </c>
      <c r="D173" s="172">
        <v>0</v>
      </c>
      <c r="E173" s="172">
        <v>0</v>
      </c>
      <c r="F173" s="169">
        <f t="shared" si="6"/>
        <v>0</v>
      </c>
      <c r="G173" s="169">
        <f t="shared" si="7"/>
        <v>0</v>
      </c>
    </row>
    <row r="174" ht="21" customHeight="1" spans="1:7">
      <c r="A174" s="170">
        <v>21704</v>
      </c>
      <c r="B174" s="191" t="s">
        <v>384</v>
      </c>
      <c r="C174" s="172">
        <v>0</v>
      </c>
      <c r="D174" s="172">
        <v>0</v>
      </c>
      <c r="E174" s="172">
        <v>0</v>
      </c>
      <c r="F174" s="169">
        <f t="shared" si="6"/>
        <v>0</v>
      </c>
      <c r="G174" s="169">
        <f t="shared" si="7"/>
        <v>0</v>
      </c>
    </row>
    <row r="175" ht="21" customHeight="1" spans="1:7">
      <c r="A175" s="170">
        <v>21799</v>
      </c>
      <c r="B175" s="191" t="s">
        <v>385</v>
      </c>
      <c r="C175" s="172">
        <v>15</v>
      </c>
      <c r="D175" s="172">
        <v>0</v>
      </c>
      <c r="E175" s="172">
        <v>0</v>
      </c>
      <c r="F175" s="169">
        <f t="shared" si="6"/>
        <v>0</v>
      </c>
      <c r="G175" s="169">
        <f t="shared" si="7"/>
        <v>0</v>
      </c>
    </row>
    <row r="176" ht="21" customHeight="1" spans="1:7">
      <c r="A176" s="170">
        <v>219</v>
      </c>
      <c r="B176" s="193" t="s">
        <v>386</v>
      </c>
      <c r="C176" s="172">
        <v>0</v>
      </c>
      <c r="D176" s="172">
        <v>0</v>
      </c>
      <c r="E176" s="172">
        <v>0</v>
      </c>
      <c r="F176" s="169">
        <f t="shared" si="6"/>
        <v>0</v>
      </c>
      <c r="G176" s="169">
        <f t="shared" si="7"/>
        <v>0</v>
      </c>
    </row>
    <row r="177" ht="21" customHeight="1" spans="1:7">
      <c r="A177" s="170">
        <v>220</v>
      </c>
      <c r="B177" s="193" t="s">
        <v>387</v>
      </c>
      <c r="C177" s="204">
        <f>SUM(C178:C180)</f>
        <v>985</v>
      </c>
      <c r="D177" s="204">
        <f>SUM(D178:D180)</f>
        <v>6880</v>
      </c>
      <c r="E177" s="204">
        <f>SUM(E178:E180)</f>
        <v>7194</v>
      </c>
      <c r="F177" s="169">
        <f t="shared" si="6"/>
        <v>7.30355329949239</v>
      </c>
      <c r="G177" s="169">
        <f t="shared" si="7"/>
        <v>1.04563953488372</v>
      </c>
    </row>
    <row r="178" ht="21" customHeight="1" spans="1:7">
      <c r="A178" s="170">
        <v>22001</v>
      </c>
      <c r="B178" s="191" t="s">
        <v>388</v>
      </c>
      <c r="C178" s="172">
        <v>910</v>
      </c>
      <c r="D178" s="172">
        <v>6808</v>
      </c>
      <c r="E178" s="172">
        <v>7120</v>
      </c>
      <c r="F178" s="169">
        <f t="shared" si="6"/>
        <v>7.82417582417582</v>
      </c>
      <c r="G178" s="169">
        <f t="shared" si="7"/>
        <v>1.04582843713279</v>
      </c>
    </row>
    <row r="179" ht="21" customHeight="1" spans="1:7">
      <c r="A179" s="170">
        <v>22005</v>
      </c>
      <c r="B179" s="191" t="s">
        <v>389</v>
      </c>
      <c r="C179" s="172">
        <v>75</v>
      </c>
      <c r="D179" s="172">
        <v>72</v>
      </c>
      <c r="E179" s="172">
        <v>74</v>
      </c>
      <c r="F179" s="169">
        <f t="shared" si="6"/>
        <v>0.986666666666667</v>
      </c>
      <c r="G179" s="169">
        <f t="shared" si="7"/>
        <v>1.02777777777778</v>
      </c>
    </row>
    <row r="180" ht="21" customHeight="1" spans="1:7">
      <c r="A180" s="170">
        <v>22099</v>
      </c>
      <c r="B180" s="191" t="s">
        <v>390</v>
      </c>
      <c r="C180" s="172">
        <v>0</v>
      </c>
      <c r="D180" s="172">
        <v>0</v>
      </c>
      <c r="E180" s="172">
        <v>0</v>
      </c>
      <c r="F180" s="169">
        <f t="shared" si="6"/>
        <v>0</v>
      </c>
      <c r="G180" s="169">
        <f t="shared" si="7"/>
        <v>0</v>
      </c>
    </row>
    <row r="181" ht="21" customHeight="1" spans="1:7">
      <c r="A181" s="170">
        <v>221</v>
      </c>
      <c r="B181" s="193" t="s">
        <v>391</v>
      </c>
      <c r="C181" s="204">
        <f>SUM(C182:C184)</f>
        <v>10723</v>
      </c>
      <c r="D181" s="204">
        <f>SUM(D182:D184)</f>
        <v>13742</v>
      </c>
      <c r="E181" s="204">
        <f>SUM(E182:E184)</f>
        <v>14181</v>
      </c>
      <c r="F181" s="169">
        <f t="shared" si="6"/>
        <v>1.32248437937144</v>
      </c>
      <c r="G181" s="169">
        <f t="shared" si="7"/>
        <v>1.03194585940911</v>
      </c>
    </row>
    <row r="182" ht="21" customHeight="1" spans="1:7">
      <c r="A182" s="170">
        <v>22101</v>
      </c>
      <c r="B182" s="191" t="s">
        <v>392</v>
      </c>
      <c r="C182" s="172">
        <v>6244</v>
      </c>
      <c r="D182" s="172">
        <v>9164</v>
      </c>
      <c r="E182" s="172">
        <v>9466</v>
      </c>
      <c r="F182" s="169">
        <f t="shared" si="6"/>
        <v>1.51601537475977</v>
      </c>
      <c r="G182" s="169">
        <f t="shared" si="7"/>
        <v>1.03295504146661</v>
      </c>
    </row>
    <row r="183" ht="21" customHeight="1" spans="1:7">
      <c r="A183" s="170">
        <v>22102</v>
      </c>
      <c r="B183" s="191" t="s">
        <v>393</v>
      </c>
      <c r="C183" s="172">
        <v>4479</v>
      </c>
      <c r="D183" s="172">
        <v>4578</v>
      </c>
      <c r="E183" s="172">
        <v>4715</v>
      </c>
      <c r="F183" s="169">
        <f t="shared" si="6"/>
        <v>1.05269033266354</v>
      </c>
      <c r="G183" s="169">
        <f t="shared" si="7"/>
        <v>1.02992573176059</v>
      </c>
    </row>
    <row r="184" ht="21" customHeight="1" spans="1:7">
      <c r="A184" s="170">
        <v>22103</v>
      </c>
      <c r="B184" s="191" t="s">
        <v>394</v>
      </c>
      <c r="C184" s="172">
        <v>0</v>
      </c>
      <c r="D184" s="172">
        <v>0</v>
      </c>
      <c r="E184" s="172">
        <v>0</v>
      </c>
      <c r="F184" s="169">
        <f t="shared" si="6"/>
        <v>0</v>
      </c>
      <c r="G184" s="169">
        <f t="shared" si="7"/>
        <v>0</v>
      </c>
    </row>
    <row r="185" ht="21" customHeight="1" spans="1:7">
      <c r="A185" s="170">
        <v>222</v>
      </c>
      <c r="B185" s="193" t="s">
        <v>395</v>
      </c>
      <c r="C185" s="204">
        <f>SUM(C186:C189)</f>
        <v>696</v>
      </c>
      <c r="D185" s="204">
        <f>SUM(D186:D189)</f>
        <v>287</v>
      </c>
      <c r="E185" s="204">
        <f>SUM(E186:E189)</f>
        <v>296</v>
      </c>
      <c r="F185" s="169">
        <f t="shared" si="6"/>
        <v>0.425287356321839</v>
      </c>
      <c r="G185" s="169">
        <f t="shared" si="7"/>
        <v>1.03135888501742</v>
      </c>
    </row>
    <row r="186" ht="21" customHeight="1" spans="1:7">
      <c r="A186" s="170">
        <v>22201</v>
      </c>
      <c r="B186" s="191" t="s">
        <v>396</v>
      </c>
      <c r="C186" s="172">
        <v>596</v>
      </c>
      <c r="D186" s="172">
        <v>287</v>
      </c>
      <c r="E186" s="172">
        <v>296</v>
      </c>
      <c r="F186" s="169">
        <f t="shared" si="6"/>
        <v>0.496644295302013</v>
      </c>
      <c r="G186" s="169">
        <f t="shared" si="7"/>
        <v>1.03135888501742</v>
      </c>
    </row>
    <row r="187" ht="21" customHeight="1" spans="1:7">
      <c r="A187" s="170">
        <v>22203</v>
      </c>
      <c r="B187" s="191" t="s">
        <v>397</v>
      </c>
      <c r="C187" s="172">
        <v>0</v>
      </c>
      <c r="D187" s="172">
        <v>0</v>
      </c>
      <c r="E187" s="172">
        <v>0</v>
      </c>
      <c r="F187" s="169">
        <f t="shared" ref="F187:F215" si="8">IFERROR(E187/C187,0)</f>
        <v>0</v>
      </c>
      <c r="G187" s="169">
        <f t="shared" ref="G187:G215" si="9">IFERROR(E187/D187,0)</f>
        <v>0</v>
      </c>
    </row>
    <row r="188" ht="21" customHeight="1" spans="1:7">
      <c r="A188" s="170">
        <v>22204</v>
      </c>
      <c r="B188" s="191" t="s">
        <v>398</v>
      </c>
      <c r="C188" s="172">
        <v>0</v>
      </c>
      <c r="D188" s="172">
        <v>0</v>
      </c>
      <c r="E188" s="172">
        <v>0</v>
      </c>
      <c r="F188" s="169">
        <f t="shared" si="8"/>
        <v>0</v>
      </c>
      <c r="G188" s="169">
        <f t="shared" si="9"/>
        <v>0</v>
      </c>
    </row>
    <row r="189" ht="21" customHeight="1" spans="1:7">
      <c r="A189" s="170">
        <v>22205</v>
      </c>
      <c r="B189" s="191" t="s">
        <v>399</v>
      </c>
      <c r="C189" s="172">
        <v>100</v>
      </c>
      <c r="D189" s="172">
        <v>0</v>
      </c>
      <c r="E189" s="172">
        <v>0</v>
      </c>
      <c r="F189" s="169">
        <f t="shared" si="8"/>
        <v>0</v>
      </c>
      <c r="G189" s="169">
        <f t="shared" si="9"/>
        <v>0</v>
      </c>
    </row>
    <row r="190" ht="21" customHeight="1" spans="1:7">
      <c r="A190" s="170">
        <v>224</v>
      </c>
      <c r="B190" s="193" t="s">
        <v>400</v>
      </c>
      <c r="C190" s="204">
        <f>SUM(C191:C197)</f>
        <v>1531</v>
      </c>
      <c r="D190" s="204">
        <f>SUM(D191:D197)</f>
        <v>1969</v>
      </c>
      <c r="E190" s="204">
        <f>SUM(E191:E197)</f>
        <v>2029</v>
      </c>
      <c r="F190" s="169">
        <f t="shared" si="8"/>
        <v>1.32527759634226</v>
      </c>
      <c r="G190" s="169">
        <f t="shared" si="9"/>
        <v>1.03047232097511</v>
      </c>
    </row>
    <row r="191" ht="21" customHeight="1" spans="1:7">
      <c r="A191" s="170">
        <v>22401</v>
      </c>
      <c r="B191" s="191" t="s">
        <v>401</v>
      </c>
      <c r="C191" s="172">
        <v>568</v>
      </c>
      <c r="D191" s="172">
        <v>690</v>
      </c>
      <c r="E191" s="172">
        <v>711</v>
      </c>
      <c r="F191" s="169">
        <f t="shared" si="8"/>
        <v>1.25176056338028</v>
      </c>
      <c r="G191" s="169">
        <f t="shared" si="9"/>
        <v>1.0304347826087</v>
      </c>
    </row>
    <row r="192" ht="21" customHeight="1" spans="1:7">
      <c r="A192" s="170">
        <v>22402</v>
      </c>
      <c r="B192" s="191" t="s">
        <v>402</v>
      </c>
      <c r="C192" s="172">
        <v>283</v>
      </c>
      <c r="D192" s="172">
        <v>504</v>
      </c>
      <c r="E192" s="172">
        <v>519</v>
      </c>
      <c r="F192" s="169">
        <f t="shared" si="8"/>
        <v>1.8339222614841</v>
      </c>
      <c r="G192" s="169">
        <f t="shared" si="9"/>
        <v>1.0297619047619</v>
      </c>
    </row>
    <row r="193" ht="21" customHeight="1" spans="1:7">
      <c r="A193" s="170">
        <v>22404</v>
      </c>
      <c r="B193" s="191" t="s">
        <v>403</v>
      </c>
      <c r="C193" s="172">
        <v>0</v>
      </c>
      <c r="D193" s="172">
        <v>0</v>
      </c>
      <c r="E193" s="172">
        <v>0</v>
      </c>
      <c r="F193" s="169">
        <f t="shared" si="8"/>
        <v>0</v>
      </c>
      <c r="G193" s="169">
        <f t="shared" si="9"/>
        <v>0</v>
      </c>
    </row>
    <row r="194" ht="21" customHeight="1" spans="1:7">
      <c r="A194" s="170">
        <v>22405</v>
      </c>
      <c r="B194" s="191" t="s">
        <v>404</v>
      </c>
      <c r="C194" s="172">
        <v>119</v>
      </c>
      <c r="D194" s="172">
        <v>123</v>
      </c>
      <c r="E194" s="172">
        <v>127</v>
      </c>
      <c r="F194" s="169">
        <f t="shared" si="8"/>
        <v>1.0672268907563</v>
      </c>
      <c r="G194" s="169">
        <f t="shared" si="9"/>
        <v>1.03252032520325</v>
      </c>
    </row>
    <row r="195" ht="21" customHeight="1" spans="1:7">
      <c r="A195" s="170">
        <v>22406</v>
      </c>
      <c r="B195" s="191" t="s">
        <v>405</v>
      </c>
      <c r="C195" s="172">
        <v>387</v>
      </c>
      <c r="D195" s="172">
        <v>422</v>
      </c>
      <c r="E195" s="172">
        <v>435</v>
      </c>
      <c r="F195" s="169">
        <f t="shared" si="8"/>
        <v>1.12403100775194</v>
      </c>
      <c r="G195" s="169">
        <f t="shared" si="9"/>
        <v>1.03080568720379</v>
      </c>
    </row>
    <row r="196" ht="21" customHeight="1" spans="1:7">
      <c r="A196" s="170">
        <v>22407</v>
      </c>
      <c r="B196" s="191" t="s">
        <v>406</v>
      </c>
      <c r="C196" s="172">
        <v>69</v>
      </c>
      <c r="D196" s="172">
        <v>228</v>
      </c>
      <c r="E196" s="172">
        <v>235</v>
      </c>
      <c r="F196" s="169">
        <f t="shared" si="8"/>
        <v>3.40579710144928</v>
      </c>
      <c r="G196" s="169">
        <f t="shared" si="9"/>
        <v>1.03070175438596</v>
      </c>
    </row>
    <row r="197" ht="21" customHeight="1" spans="1:7">
      <c r="A197" s="170">
        <v>22499</v>
      </c>
      <c r="B197" s="191" t="s">
        <v>407</v>
      </c>
      <c r="C197" s="172">
        <v>105</v>
      </c>
      <c r="D197" s="172">
        <v>2</v>
      </c>
      <c r="E197" s="172">
        <v>2</v>
      </c>
      <c r="F197" s="169">
        <f t="shared" si="8"/>
        <v>0.019047619047619</v>
      </c>
      <c r="G197" s="169">
        <f t="shared" si="9"/>
        <v>1</v>
      </c>
    </row>
    <row r="198" ht="21" customHeight="1" spans="1:7">
      <c r="A198" s="170">
        <v>227</v>
      </c>
      <c r="B198" s="193" t="s">
        <v>408</v>
      </c>
      <c r="C198" s="204">
        <v>500</v>
      </c>
      <c r="D198" s="204">
        <v>0</v>
      </c>
      <c r="E198" s="204">
        <v>2100</v>
      </c>
      <c r="F198" s="169">
        <f t="shared" si="8"/>
        <v>4.2</v>
      </c>
      <c r="G198" s="169">
        <f t="shared" si="9"/>
        <v>0</v>
      </c>
    </row>
    <row r="199" ht="21" customHeight="1" spans="1:7">
      <c r="A199" s="170">
        <v>232</v>
      </c>
      <c r="B199" s="193" t="s">
        <v>409</v>
      </c>
      <c r="C199" s="204">
        <f>SUM(C200)</f>
        <v>6907</v>
      </c>
      <c r="D199" s="204">
        <f>SUM(D200)</f>
        <v>3315</v>
      </c>
      <c r="E199" s="204">
        <f>SUM(E200)</f>
        <v>6442</v>
      </c>
      <c r="F199" s="169">
        <f t="shared" si="8"/>
        <v>0.932676994353554</v>
      </c>
      <c r="G199" s="169">
        <f t="shared" si="9"/>
        <v>1.94328808446456</v>
      </c>
    </row>
    <row r="200" ht="21" customHeight="1" spans="1:7">
      <c r="A200" s="170">
        <v>23203</v>
      </c>
      <c r="B200" s="191" t="s">
        <v>410</v>
      </c>
      <c r="C200" s="172">
        <v>6907</v>
      </c>
      <c r="D200" s="172">
        <v>3315</v>
      </c>
      <c r="E200" s="172">
        <v>6442</v>
      </c>
      <c r="F200" s="169">
        <f t="shared" si="8"/>
        <v>0.932676994353554</v>
      </c>
      <c r="G200" s="169">
        <f t="shared" si="9"/>
        <v>1.94328808446456</v>
      </c>
    </row>
    <row r="201" ht="21" customHeight="1" spans="1:7">
      <c r="A201" s="170">
        <v>233</v>
      </c>
      <c r="B201" s="193" t="s">
        <v>411</v>
      </c>
      <c r="C201" s="204">
        <f>SUM(C202)</f>
        <v>18</v>
      </c>
      <c r="D201" s="204">
        <f>SUM(D202)</f>
        <v>18</v>
      </c>
      <c r="E201" s="204">
        <f>SUM(E202)</f>
        <v>1</v>
      </c>
      <c r="F201" s="169">
        <f t="shared" si="8"/>
        <v>0.0555555555555556</v>
      </c>
      <c r="G201" s="169">
        <f t="shared" si="9"/>
        <v>0.0555555555555556</v>
      </c>
    </row>
    <row r="202" ht="21" customHeight="1" spans="1:7">
      <c r="A202" s="170">
        <v>23303</v>
      </c>
      <c r="B202" s="191" t="s">
        <v>412</v>
      </c>
      <c r="C202" s="172">
        <v>18</v>
      </c>
      <c r="D202" s="172">
        <v>18</v>
      </c>
      <c r="E202" s="172">
        <v>1</v>
      </c>
      <c r="F202" s="169">
        <f t="shared" si="8"/>
        <v>0.0555555555555556</v>
      </c>
      <c r="G202" s="169">
        <f t="shared" si="9"/>
        <v>0.0555555555555556</v>
      </c>
    </row>
    <row r="203" ht="21" customHeight="1" spans="1:7">
      <c r="A203" s="170" t="s">
        <v>413</v>
      </c>
      <c r="B203" s="189" t="s">
        <v>414</v>
      </c>
      <c r="C203" s="204">
        <v>0</v>
      </c>
      <c r="D203" s="204">
        <v>0</v>
      </c>
      <c r="E203" s="204">
        <v>0</v>
      </c>
      <c r="F203" s="169">
        <f t="shared" si="8"/>
        <v>0</v>
      </c>
      <c r="G203" s="169">
        <f t="shared" si="9"/>
        <v>0</v>
      </c>
    </row>
    <row r="204" ht="22" customHeight="1" spans="1:7">
      <c r="A204" s="170"/>
      <c r="B204" s="238" t="s">
        <v>415</v>
      </c>
      <c r="C204" s="172">
        <f>SUM(C8,C35,C36,C42,C54,C65,C76,C83,C105,C119,C135,C142,C151,C158,C166,C170,C176,C177,C181,C185,C190,C198,C199,C201,C203)</f>
        <v>199688</v>
      </c>
      <c r="D204" s="172">
        <f>SUM(D8,D35,D36,D42,D54,D65,D76,D83,D105,D119,D135,D142,D151,D158,D166,D170,D176,D177,D181,D185,D190,D198,D199,D201,D203)</f>
        <v>200366</v>
      </c>
      <c r="E204" s="172">
        <f>SUM(E8,E35,E36,E42,E54,E65,E76,E83,E105,E119,E135,E142,E151,E158,E166,E170,E176,E177,E181,E185,E190,E198,E199,E201,E203)</f>
        <v>206386</v>
      </c>
      <c r="F204" s="169">
        <f t="shared" si="8"/>
        <v>1.0335423260286</v>
      </c>
      <c r="G204" s="169">
        <f t="shared" si="9"/>
        <v>1.03004501761776</v>
      </c>
    </row>
    <row r="205" ht="27" customHeight="1" spans="1:7">
      <c r="A205" s="170">
        <v>230</v>
      </c>
      <c r="B205" s="191" t="s">
        <v>416</v>
      </c>
      <c r="C205" s="239">
        <f>SUM(C206,C209:C214)</f>
        <v>23366</v>
      </c>
      <c r="D205" s="239">
        <f>SUM(D206,D209:D214)</f>
        <v>27853</v>
      </c>
      <c r="E205" s="239">
        <f>SUM(E206,E209:E214)</f>
        <v>18585</v>
      </c>
      <c r="F205" s="169">
        <f t="shared" si="8"/>
        <v>0.79538645895746</v>
      </c>
      <c r="G205" s="169">
        <f t="shared" si="9"/>
        <v>0.667253078662981</v>
      </c>
    </row>
    <row r="206" ht="27" customHeight="1" spans="1:7">
      <c r="A206" s="170">
        <v>23006</v>
      </c>
      <c r="B206" s="191" t="s">
        <v>417</v>
      </c>
      <c r="C206" s="240">
        <f>SUM(C207:C208)</f>
        <v>4768</v>
      </c>
      <c r="D206" s="240">
        <f>SUM(D207:D208)</f>
        <v>5610</v>
      </c>
      <c r="E206" s="240">
        <f>SUM(E207:E208)</f>
        <v>4794</v>
      </c>
      <c r="F206" s="169">
        <f t="shared" si="8"/>
        <v>1.00545302013423</v>
      </c>
      <c r="G206" s="169">
        <f t="shared" si="9"/>
        <v>0.854545454545454</v>
      </c>
    </row>
    <row r="207" ht="27" customHeight="1" spans="1:7">
      <c r="A207" s="170" t="s">
        <v>418</v>
      </c>
      <c r="B207" s="191" t="s">
        <v>419</v>
      </c>
      <c r="C207" s="172">
        <v>0</v>
      </c>
      <c r="D207" s="172">
        <v>0</v>
      </c>
      <c r="E207" s="172">
        <v>0</v>
      </c>
      <c r="F207" s="169">
        <f t="shared" si="8"/>
        <v>0</v>
      </c>
      <c r="G207" s="169">
        <f t="shared" si="9"/>
        <v>0</v>
      </c>
    </row>
    <row r="208" ht="27" customHeight="1" spans="1:7">
      <c r="A208" s="170" t="s">
        <v>420</v>
      </c>
      <c r="B208" s="191" t="s">
        <v>421</v>
      </c>
      <c r="C208" s="172">
        <v>4768</v>
      </c>
      <c r="D208" s="172">
        <v>5610</v>
      </c>
      <c r="E208" s="172">
        <v>4794</v>
      </c>
      <c r="F208" s="169">
        <f t="shared" si="8"/>
        <v>1.00545302013423</v>
      </c>
      <c r="G208" s="169">
        <f t="shared" si="9"/>
        <v>0.854545454545454</v>
      </c>
    </row>
    <row r="209" ht="27" customHeight="1" spans="1:7">
      <c r="A209" s="170" t="s">
        <v>422</v>
      </c>
      <c r="B209" s="191" t="s">
        <v>423</v>
      </c>
      <c r="C209" s="172">
        <v>0</v>
      </c>
      <c r="D209" s="172">
        <v>0</v>
      </c>
      <c r="E209" s="172">
        <v>0</v>
      </c>
      <c r="F209" s="169">
        <f t="shared" si="8"/>
        <v>0</v>
      </c>
      <c r="G209" s="169">
        <f t="shared" si="9"/>
        <v>0</v>
      </c>
    </row>
    <row r="210" ht="27" customHeight="1" spans="1:7">
      <c r="A210" s="170" t="s">
        <v>424</v>
      </c>
      <c r="B210" s="191" t="s">
        <v>425</v>
      </c>
      <c r="C210" s="172">
        <v>0</v>
      </c>
      <c r="D210" s="172">
        <v>3205</v>
      </c>
      <c r="E210" s="172">
        <v>0</v>
      </c>
      <c r="F210" s="169">
        <f t="shared" si="8"/>
        <v>0</v>
      </c>
      <c r="G210" s="169">
        <f t="shared" si="9"/>
        <v>0</v>
      </c>
    </row>
    <row r="211" ht="27" customHeight="1" spans="1:7">
      <c r="A211" s="170">
        <v>23015</v>
      </c>
      <c r="B211" s="191" t="s">
        <v>426</v>
      </c>
      <c r="C211" s="172">
        <v>0</v>
      </c>
      <c r="D211" s="172">
        <v>440</v>
      </c>
      <c r="E211" s="172">
        <v>0</v>
      </c>
      <c r="F211" s="169">
        <f t="shared" si="8"/>
        <v>0</v>
      </c>
      <c r="G211" s="169">
        <f t="shared" si="9"/>
        <v>0</v>
      </c>
    </row>
    <row r="212" ht="27" customHeight="1" spans="1:7">
      <c r="A212" s="170" t="s">
        <v>427</v>
      </c>
      <c r="B212" s="191" t="s">
        <v>428</v>
      </c>
      <c r="C212" s="172">
        <v>0</v>
      </c>
      <c r="D212" s="172">
        <v>0</v>
      </c>
      <c r="E212" s="172">
        <v>0</v>
      </c>
      <c r="F212" s="169">
        <f t="shared" si="8"/>
        <v>0</v>
      </c>
      <c r="G212" s="169">
        <f t="shared" si="9"/>
        <v>0</v>
      </c>
    </row>
    <row r="213" ht="27" customHeight="1" spans="1:7">
      <c r="A213" s="170" t="s">
        <v>429</v>
      </c>
      <c r="B213" s="191" t="s">
        <v>430</v>
      </c>
      <c r="C213" s="172">
        <v>18598</v>
      </c>
      <c r="D213" s="172">
        <v>18598</v>
      </c>
      <c r="E213" s="172">
        <f>12411+1380</f>
        <v>13791</v>
      </c>
      <c r="F213" s="169">
        <f t="shared" si="8"/>
        <v>0.741531347456716</v>
      </c>
      <c r="G213" s="169">
        <f t="shared" si="9"/>
        <v>0.741531347456716</v>
      </c>
    </row>
    <row r="214" ht="27" customHeight="1" spans="1:7">
      <c r="A214" s="170" t="s">
        <v>431</v>
      </c>
      <c r="B214" s="191" t="s">
        <v>432</v>
      </c>
      <c r="C214" s="172">
        <v>0</v>
      </c>
      <c r="D214" s="172">
        <v>0</v>
      </c>
      <c r="E214" s="172">
        <v>0</v>
      </c>
      <c r="F214" s="169">
        <f t="shared" si="8"/>
        <v>0</v>
      </c>
      <c r="G214" s="169">
        <f t="shared" si="9"/>
        <v>0</v>
      </c>
    </row>
    <row r="215" ht="27" customHeight="1" spans="1:7">
      <c r="A215" s="170"/>
      <c r="B215" s="187" t="s">
        <v>433</v>
      </c>
      <c r="C215" s="241">
        <f>C204+C205</f>
        <v>223054</v>
      </c>
      <c r="D215" s="241">
        <f>D204+D205</f>
        <v>228219</v>
      </c>
      <c r="E215" s="241">
        <f>E204+E205</f>
        <v>224971</v>
      </c>
      <c r="F215" s="169">
        <f t="shared" si="8"/>
        <v>1.0085943314175</v>
      </c>
      <c r="G215" s="169">
        <f t="shared" si="9"/>
        <v>0.985768056121532</v>
      </c>
    </row>
  </sheetData>
  <autoFilter ref="A7:G216">
    <extLst/>
  </autoFilter>
  <mergeCells count="7">
    <mergeCell ref="A4:G4"/>
    <mergeCell ref="A5:B5"/>
    <mergeCell ref="E6:G6"/>
    <mergeCell ref="A6:A7"/>
    <mergeCell ref="B6:B7"/>
    <mergeCell ref="C6:C7"/>
    <mergeCell ref="D6:D7"/>
  </mergeCells>
  <printOptions horizontalCentered="1"/>
  <pageMargins left="0.590277777777778" right="0.156944444444444" top="0.432638888888889" bottom="0.373611111111111" header="0.354166666666667" footer="0.172916666666667"/>
  <pageSetup paperSize="9" scale="85" fitToHeight="0" orientation="portrait" useFirstPageNumber="1" horizontalDpi="600"/>
  <headerFooter alignWithMargins="0" scaleWithDoc="0">
    <oddFooter>&amp;C&amp;"宋体"&amp;14- &amp;P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2"/>
  <sheetViews>
    <sheetView showGridLines="0" zoomScale="70" zoomScaleNormal="70" zoomScaleSheetLayoutView="60" workbookViewId="0">
      <pane ySplit="7" topLeftCell="A56" activePane="bottomLeft" state="frozenSplit"/>
      <selection/>
      <selection pane="bottomLeft" activeCell="J14" sqref="J14"/>
    </sheetView>
  </sheetViews>
  <sheetFormatPr defaultColWidth="10" defaultRowHeight="13.5" customHeight="1" outlineLevelCol="6"/>
  <cols>
    <col min="1" max="1" width="13.5740740740741" style="152" customWidth="1"/>
    <col min="2" max="2" width="36.0092592592593" style="153" customWidth="1"/>
    <col min="3" max="3" width="12.6666666666667" style="153" customWidth="1"/>
    <col min="4" max="4" width="13.6481481481481" style="153" customWidth="1"/>
    <col min="5" max="5" width="13.9722222222222" style="153" customWidth="1"/>
    <col min="6" max="6" width="12.6666666666667" style="153" customWidth="1"/>
    <col min="7" max="7" width="13.1759259259259" style="153" customWidth="1"/>
    <col min="8" max="16348" width="10" style="67" customWidth="1"/>
    <col min="16349" max="16384" width="10" style="67"/>
  </cols>
  <sheetData>
    <row r="1" ht="30" customHeight="1"/>
    <row r="2" s="148" customFormat="1" ht="19.5" customHeight="1" spans="1:7">
      <c r="A2" s="179" t="s">
        <v>434</v>
      </c>
      <c r="B2" s="155"/>
      <c r="C2" s="155"/>
      <c r="D2" s="155"/>
      <c r="E2" s="155"/>
      <c r="F2" s="155"/>
      <c r="G2" s="155"/>
    </row>
    <row r="3" s="148" customFormat="1" ht="19.5" customHeight="1" spans="1:7">
      <c r="A3" s="202"/>
      <c r="B3" s="155"/>
      <c r="C3" s="155"/>
      <c r="D3" s="155"/>
      <c r="E3" s="155"/>
      <c r="F3" s="155"/>
      <c r="G3" s="155"/>
    </row>
    <row r="4" s="214" customFormat="1" ht="32" customHeight="1" spans="1:7">
      <c r="A4" s="215" t="s">
        <v>435</v>
      </c>
      <c r="B4" s="216"/>
      <c r="C4" s="216"/>
      <c r="D4" s="216"/>
      <c r="E4" s="216"/>
      <c r="F4" s="216"/>
      <c r="G4" s="216"/>
    </row>
    <row r="5" s="149" customFormat="1" ht="19.5" customHeight="1" spans="1:7">
      <c r="A5" s="159"/>
      <c r="B5" s="159"/>
      <c r="C5" s="159"/>
      <c r="D5" s="159"/>
      <c r="E5" s="160"/>
      <c r="F5" s="160"/>
      <c r="G5" s="217" t="s">
        <v>436</v>
      </c>
    </row>
    <row r="6" s="149" customFormat="1" ht="29" customHeight="1" spans="1:7">
      <c r="A6" s="162" t="s">
        <v>3</v>
      </c>
      <c r="B6" s="163" t="s">
        <v>213</v>
      </c>
      <c r="C6" s="163" t="s">
        <v>437</v>
      </c>
      <c r="D6" s="163" t="s">
        <v>438</v>
      </c>
      <c r="E6" s="125" t="s">
        <v>7</v>
      </c>
      <c r="F6" s="126"/>
      <c r="G6" s="127"/>
    </row>
    <row r="7" s="149" customFormat="1" ht="29" customHeight="1" spans="1:7">
      <c r="A7" s="164"/>
      <c r="B7" s="129"/>
      <c r="C7" s="129"/>
      <c r="D7" s="129"/>
      <c r="E7" s="130" t="s">
        <v>8</v>
      </c>
      <c r="F7" s="130" t="s">
        <v>439</v>
      </c>
      <c r="G7" s="130" t="s">
        <v>440</v>
      </c>
    </row>
    <row r="8" s="149" customFormat="1" ht="33" customHeight="1" spans="1:7">
      <c r="A8" s="165">
        <v>501</v>
      </c>
      <c r="B8" s="166" t="s">
        <v>441</v>
      </c>
      <c r="C8" s="218">
        <f>SUM(C9:C12)</f>
        <v>47766.91</v>
      </c>
      <c r="D8" s="204">
        <f>SUM(D9:D12)</f>
        <v>29018</v>
      </c>
      <c r="E8" s="218">
        <f>SUM(E9:E12)</f>
        <v>31427</v>
      </c>
      <c r="F8" s="190">
        <f>IF(C8&lt;&gt;0,E8/C8,"")</f>
        <v>0.657924073380505</v>
      </c>
      <c r="G8" s="190">
        <f>IF(D8&lt;&gt;0,E8/D8,"")</f>
        <v>1.08301743745262</v>
      </c>
    </row>
    <row r="9" s="149" customFormat="1" ht="33" customHeight="1" spans="1:7">
      <c r="A9" s="170">
        <v>50101</v>
      </c>
      <c r="B9" s="171" t="s">
        <v>442</v>
      </c>
      <c r="C9" s="219">
        <v>17199.91</v>
      </c>
      <c r="D9" s="173">
        <v>19647</v>
      </c>
      <c r="E9" s="220">
        <v>21536</v>
      </c>
      <c r="F9" s="190">
        <f t="shared" ref="F9:F40" si="0">IF(C9&lt;&gt;0,E9/C9,"")</f>
        <v>1.25209957493964</v>
      </c>
      <c r="G9" s="190">
        <f t="shared" ref="G9:G40" si="1">IF(D9&lt;&gt;0,E9/D9,"")</f>
        <v>1.09614699445208</v>
      </c>
    </row>
    <row r="10" s="149" customFormat="1" ht="33" customHeight="1" spans="1:7">
      <c r="A10" s="170">
        <v>50102</v>
      </c>
      <c r="B10" s="171" t="s">
        <v>443</v>
      </c>
      <c r="C10" s="219">
        <v>16704</v>
      </c>
      <c r="D10" s="173">
        <v>4512</v>
      </c>
      <c r="E10" s="220">
        <v>4747</v>
      </c>
      <c r="F10" s="190">
        <f t="shared" si="0"/>
        <v>0.284183429118774</v>
      </c>
      <c r="G10" s="190">
        <f t="shared" si="1"/>
        <v>1.05208333333333</v>
      </c>
    </row>
    <row r="11" s="149" customFormat="1" ht="33" customHeight="1" spans="1:7">
      <c r="A11" s="170">
        <v>50103</v>
      </c>
      <c r="B11" s="171" t="s">
        <v>444</v>
      </c>
      <c r="C11" s="219">
        <v>4406</v>
      </c>
      <c r="D11" s="173">
        <v>1611</v>
      </c>
      <c r="E11" s="220">
        <v>1699</v>
      </c>
      <c r="F11" s="190">
        <f t="shared" si="0"/>
        <v>0.385610531093963</v>
      </c>
      <c r="G11" s="190">
        <f t="shared" si="1"/>
        <v>1.05462445685909</v>
      </c>
    </row>
    <row r="12" s="149" customFormat="1" ht="33" customHeight="1" spans="1:7">
      <c r="A12" s="170">
        <v>50199</v>
      </c>
      <c r="B12" s="171" t="s">
        <v>445</v>
      </c>
      <c r="C12" s="219">
        <v>9457</v>
      </c>
      <c r="D12" s="173">
        <v>3248</v>
      </c>
      <c r="E12" s="220">
        <v>3445</v>
      </c>
      <c r="F12" s="190">
        <f t="shared" si="0"/>
        <v>0.364280427196785</v>
      </c>
      <c r="G12" s="190">
        <f t="shared" si="1"/>
        <v>1.06065270935961</v>
      </c>
    </row>
    <row r="13" s="149" customFormat="1" ht="33" customHeight="1" spans="1:7">
      <c r="A13" s="165">
        <v>502</v>
      </c>
      <c r="B13" s="166" t="s">
        <v>446</v>
      </c>
      <c r="C13" s="218">
        <f>SUM(C14:C23)</f>
        <v>6512.56</v>
      </c>
      <c r="D13" s="204">
        <f>SUM(D14:D23)</f>
        <v>17459</v>
      </c>
      <c r="E13" s="218">
        <f>SUM(E14:E23)</f>
        <v>18133</v>
      </c>
      <c r="F13" s="190">
        <f t="shared" si="0"/>
        <v>2.78431215988797</v>
      </c>
      <c r="G13" s="190">
        <f t="shared" si="1"/>
        <v>1.03860473108425</v>
      </c>
    </row>
    <row r="14" s="149" customFormat="1" ht="33" customHeight="1" spans="1:7">
      <c r="A14" s="170">
        <v>50201</v>
      </c>
      <c r="B14" s="171" t="s">
        <v>447</v>
      </c>
      <c r="C14" s="219">
        <v>3118</v>
      </c>
      <c r="D14" s="173">
        <v>7033</v>
      </c>
      <c r="E14" s="220">
        <v>7344</v>
      </c>
      <c r="F14" s="190">
        <f t="shared" si="0"/>
        <v>2.35535599743425</v>
      </c>
      <c r="G14" s="190">
        <f t="shared" si="1"/>
        <v>1.04422010521826</v>
      </c>
    </row>
    <row r="15" s="149" customFormat="1" ht="33" customHeight="1" spans="1:7">
      <c r="A15" s="170">
        <v>50202</v>
      </c>
      <c r="B15" s="171" t="s">
        <v>448</v>
      </c>
      <c r="C15" s="219">
        <v>179.8</v>
      </c>
      <c r="D15" s="173">
        <v>180</v>
      </c>
      <c r="E15" s="220">
        <v>195</v>
      </c>
      <c r="F15" s="190">
        <f t="shared" si="0"/>
        <v>1.0845383759733</v>
      </c>
      <c r="G15" s="190">
        <f t="shared" si="1"/>
        <v>1.08333333333333</v>
      </c>
    </row>
    <row r="16" s="149" customFormat="1" ht="33" customHeight="1" spans="1:7">
      <c r="A16" s="170">
        <v>50203</v>
      </c>
      <c r="B16" s="171" t="s">
        <v>449</v>
      </c>
      <c r="C16" s="219">
        <v>33.04</v>
      </c>
      <c r="D16" s="173">
        <v>178</v>
      </c>
      <c r="E16" s="220">
        <v>183</v>
      </c>
      <c r="F16" s="190">
        <f t="shared" si="0"/>
        <v>5.53874092009685</v>
      </c>
      <c r="G16" s="190">
        <f t="shared" si="1"/>
        <v>1.02808988764045</v>
      </c>
    </row>
    <row r="17" s="149" customFormat="1" ht="33" customHeight="1" spans="1:7">
      <c r="A17" s="170">
        <v>50204</v>
      </c>
      <c r="B17" s="171" t="s">
        <v>450</v>
      </c>
      <c r="C17" s="219">
        <v>33.89</v>
      </c>
      <c r="D17" s="173">
        <v>151</v>
      </c>
      <c r="E17" s="220">
        <v>152</v>
      </c>
      <c r="F17" s="190">
        <f t="shared" si="0"/>
        <v>4.48509884921806</v>
      </c>
      <c r="G17" s="190">
        <f t="shared" si="1"/>
        <v>1.00662251655629</v>
      </c>
    </row>
    <row r="18" s="149" customFormat="1" ht="33" customHeight="1" spans="1:7">
      <c r="A18" s="170">
        <v>50205</v>
      </c>
      <c r="B18" s="171" t="s">
        <v>451</v>
      </c>
      <c r="C18" s="219">
        <v>1485.14</v>
      </c>
      <c r="D18" s="173">
        <v>4453</v>
      </c>
      <c r="E18" s="220">
        <v>4687</v>
      </c>
      <c r="F18" s="190">
        <f t="shared" si="0"/>
        <v>3.15593142734018</v>
      </c>
      <c r="G18" s="190">
        <f t="shared" si="1"/>
        <v>1.05254884347631</v>
      </c>
    </row>
    <row r="19" s="149" customFormat="1" ht="33" customHeight="1" spans="1:7">
      <c r="A19" s="170">
        <v>50206</v>
      </c>
      <c r="B19" s="171" t="s">
        <v>452</v>
      </c>
      <c r="C19" s="219">
        <v>72.64</v>
      </c>
      <c r="D19" s="173">
        <v>65</v>
      </c>
      <c r="E19" s="220">
        <v>65</v>
      </c>
      <c r="F19" s="190">
        <f t="shared" si="0"/>
        <v>0.894823788546256</v>
      </c>
      <c r="G19" s="190">
        <f t="shared" si="1"/>
        <v>1</v>
      </c>
    </row>
    <row r="20" s="149" customFormat="1" ht="33" customHeight="1" spans="1:7">
      <c r="A20" s="170">
        <v>50207</v>
      </c>
      <c r="B20" s="171" t="s">
        <v>453</v>
      </c>
      <c r="C20" s="219">
        <v>0</v>
      </c>
      <c r="D20" s="173">
        <v>0</v>
      </c>
      <c r="E20" s="220">
        <v>0</v>
      </c>
      <c r="F20" s="190" t="str">
        <f t="shared" si="0"/>
        <v/>
      </c>
      <c r="G20" s="190" t="str">
        <f t="shared" si="1"/>
        <v/>
      </c>
    </row>
    <row r="21" s="149" customFormat="1" ht="33" customHeight="1" spans="1:7">
      <c r="A21" s="170">
        <v>50208</v>
      </c>
      <c r="B21" s="171" t="s">
        <v>454</v>
      </c>
      <c r="C21" s="219">
        <v>171.5</v>
      </c>
      <c r="D21" s="173">
        <v>254</v>
      </c>
      <c r="E21" s="220">
        <v>254</v>
      </c>
      <c r="F21" s="190">
        <f t="shared" si="0"/>
        <v>1.48104956268222</v>
      </c>
      <c r="G21" s="190">
        <f t="shared" si="1"/>
        <v>1</v>
      </c>
    </row>
    <row r="22" s="149" customFormat="1" ht="33" customHeight="1" spans="1:7">
      <c r="A22" s="170">
        <v>50209</v>
      </c>
      <c r="B22" s="171" t="s">
        <v>455</v>
      </c>
      <c r="C22" s="219">
        <v>59.66</v>
      </c>
      <c r="D22" s="173">
        <v>133</v>
      </c>
      <c r="E22" s="220">
        <v>141</v>
      </c>
      <c r="F22" s="190">
        <f t="shared" si="0"/>
        <v>2.36339255782769</v>
      </c>
      <c r="G22" s="190">
        <f t="shared" si="1"/>
        <v>1.06015037593985</v>
      </c>
    </row>
    <row r="23" s="149" customFormat="1" ht="33" customHeight="1" spans="1:7">
      <c r="A23" s="170">
        <v>50299</v>
      </c>
      <c r="B23" s="171" t="s">
        <v>456</v>
      </c>
      <c r="C23" s="219">
        <v>1358.89</v>
      </c>
      <c r="D23" s="173">
        <v>5012</v>
      </c>
      <c r="E23" s="220">
        <v>5112</v>
      </c>
      <c r="F23" s="190">
        <f t="shared" si="0"/>
        <v>3.76189389869673</v>
      </c>
      <c r="G23" s="190">
        <f t="shared" si="1"/>
        <v>1.01995211492418</v>
      </c>
    </row>
    <row r="24" s="149" customFormat="1" ht="33" customHeight="1" spans="1:7">
      <c r="A24" s="165">
        <v>503</v>
      </c>
      <c r="B24" s="166" t="s">
        <v>457</v>
      </c>
      <c r="C24" s="218">
        <f>SUM(C25:C31)</f>
        <v>18880.61</v>
      </c>
      <c r="D24" s="204">
        <f>SUM(D25:D31)</f>
        <v>31290</v>
      </c>
      <c r="E24" s="218">
        <f>SUM(E25:E31)</f>
        <v>31706</v>
      </c>
      <c r="F24" s="190">
        <f t="shared" si="0"/>
        <v>1.67928896365107</v>
      </c>
      <c r="G24" s="190">
        <f t="shared" si="1"/>
        <v>1.0132949824225</v>
      </c>
    </row>
    <row r="25" s="149" customFormat="1" ht="33" customHeight="1" spans="1:7">
      <c r="A25" s="170">
        <v>50301</v>
      </c>
      <c r="B25" s="171" t="s">
        <v>458</v>
      </c>
      <c r="C25" s="219">
        <v>40</v>
      </c>
      <c r="D25" s="173">
        <v>877</v>
      </c>
      <c r="E25" s="220">
        <v>880</v>
      </c>
      <c r="F25" s="190">
        <f t="shared" si="0"/>
        <v>22</v>
      </c>
      <c r="G25" s="190">
        <f t="shared" si="1"/>
        <v>1.00342075256556</v>
      </c>
    </row>
    <row r="26" s="149" customFormat="1" ht="33" customHeight="1" spans="1:7">
      <c r="A26" s="170">
        <v>50302</v>
      </c>
      <c r="B26" s="171" t="s">
        <v>459</v>
      </c>
      <c r="C26" s="219">
        <v>16911</v>
      </c>
      <c r="D26" s="173">
        <v>14783</v>
      </c>
      <c r="E26" s="220">
        <v>15026</v>
      </c>
      <c r="F26" s="190">
        <f t="shared" si="0"/>
        <v>0.888534090237124</v>
      </c>
      <c r="G26" s="190">
        <f t="shared" si="1"/>
        <v>1.01643780017588</v>
      </c>
    </row>
    <row r="27" s="149" customFormat="1" ht="33" customHeight="1" spans="1:7">
      <c r="A27" s="170">
        <v>50303</v>
      </c>
      <c r="B27" s="171" t="s">
        <v>460</v>
      </c>
      <c r="C27" s="219">
        <v>0</v>
      </c>
      <c r="D27" s="173">
        <v>81</v>
      </c>
      <c r="E27" s="220">
        <v>200</v>
      </c>
      <c r="F27" s="190" t="str">
        <f t="shared" si="0"/>
        <v/>
      </c>
      <c r="G27" s="190">
        <f t="shared" si="1"/>
        <v>2.46913580246914</v>
      </c>
    </row>
    <row r="28" s="149" customFormat="1" ht="33" customHeight="1" spans="1:7">
      <c r="A28" s="170">
        <v>50305</v>
      </c>
      <c r="B28" s="171" t="s">
        <v>461</v>
      </c>
      <c r="C28" s="219">
        <v>1600</v>
      </c>
      <c r="D28" s="173">
        <v>3045</v>
      </c>
      <c r="E28" s="220">
        <v>3036</v>
      </c>
      <c r="F28" s="190">
        <f t="shared" si="0"/>
        <v>1.8975</v>
      </c>
      <c r="G28" s="190">
        <f t="shared" si="1"/>
        <v>0.997044334975369</v>
      </c>
    </row>
    <row r="29" s="149" customFormat="1" ht="33" customHeight="1" spans="1:7">
      <c r="A29" s="170">
        <v>50306</v>
      </c>
      <c r="B29" s="171" t="s">
        <v>462</v>
      </c>
      <c r="C29" s="219">
        <v>329.61</v>
      </c>
      <c r="D29" s="173">
        <v>383</v>
      </c>
      <c r="E29" s="220">
        <v>394</v>
      </c>
      <c r="F29" s="190">
        <f t="shared" si="0"/>
        <v>1.19535208276448</v>
      </c>
      <c r="G29" s="190">
        <f t="shared" si="1"/>
        <v>1.02872062663185</v>
      </c>
    </row>
    <row r="30" s="149" customFormat="1" ht="33" customHeight="1" spans="1:7">
      <c r="A30" s="170">
        <v>50307</v>
      </c>
      <c r="B30" s="171" t="s">
        <v>463</v>
      </c>
      <c r="C30" s="219">
        <v>0</v>
      </c>
      <c r="D30" s="173">
        <v>769</v>
      </c>
      <c r="E30" s="220">
        <v>770</v>
      </c>
      <c r="F30" s="190" t="str">
        <f t="shared" si="0"/>
        <v/>
      </c>
      <c r="G30" s="190">
        <f t="shared" si="1"/>
        <v>1.00130039011704</v>
      </c>
    </row>
    <row r="31" s="149" customFormat="1" ht="33" customHeight="1" spans="1:7">
      <c r="A31" s="170">
        <v>50399</v>
      </c>
      <c r="B31" s="171" t="s">
        <v>464</v>
      </c>
      <c r="C31" s="219">
        <v>0</v>
      </c>
      <c r="D31" s="173">
        <v>11352</v>
      </c>
      <c r="E31" s="220">
        <v>11400</v>
      </c>
      <c r="F31" s="190" t="str">
        <f t="shared" si="0"/>
        <v/>
      </c>
      <c r="G31" s="190">
        <f t="shared" si="1"/>
        <v>1.00422832980973</v>
      </c>
    </row>
    <row r="32" s="149" customFormat="1" ht="33" customHeight="1" spans="1:7">
      <c r="A32" s="165">
        <v>504</v>
      </c>
      <c r="B32" s="166" t="s">
        <v>465</v>
      </c>
      <c r="C32" s="218">
        <f>SUM(C33:C38)</f>
        <v>16096</v>
      </c>
      <c r="D32" s="204">
        <f>SUM(D33:D38)</f>
        <v>2394</v>
      </c>
      <c r="E32" s="218">
        <f>SUM(E33:E38)</f>
        <v>2514</v>
      </c>
      <c r="F32" s="190">
        <f t="shared" si="0"/>
        <v>0.156187872763419</v>
      </c>
      <c r="G32" s="190">
        <f t="shared" si="1"/>
        <v>1.05012531328321</v>
      </c>
    </row>
    <row r="33" s="149" customFormat="1" ht="33" customHeight="1" spans="1:7">
      <c r="A33" s="170">
        <v>50401</v>
      </c>
      <c r="B33" s="171" t="s">
        <v>458</v>
      </c>
      <c r="C33" s="219">
        <v>689</v>
      </c>
      <c r="D33" s="173">
        <v>1920</v>
      </c>
      <c r="E33" s="220">
        <v>1998</v>
      </c>
      <c r="F33" s="190">
        <f t="shared" si="0"/>
        <v>2.89985486211901</v>
      </c>
      <c r="G33" s="190">
        <f t="shared" si="1"/>
        <v>1.040625</v>
      </c>
    </row>
    <row r="34" s="149" customFormat="1" ht="33" customHeight="1" spans="1:7">
      <c r="A34" s="170">
        <v>50402</v>
      </c>
      <c r="B34" s="171" t="s">
        <v>459</v>
      </c>
      <c r="C34" s="219">
        <v>13589</v>
      </c>
      <c r="D34" s="173">
        <v>439</v>
      </c>
      <c r="E34" s="220">
        <v>480</v>
      </c>
      <c r="F34" s="190">
        <f t="shared" si="0"/>
        <v>0.0353226874678048</v>
      </c>
      <c r="G34" s="190">
        <f t="shared" si="1"/>
        <v>1.09339407744875</v>
      </c>
    </row>
    <row r="35" s="149" customFormat="1" ht="33" customHeight="1" spans="1:7">
      <c r="A35" s="170">
        <v>50403</v>
      </c>
      <c r="B35" s="171" t="s">
        <v>460</v>
      </c>
      <c r="C35" s="219">
        <v>0</v>
      </c>
      <c r="D35" s="173">
        <v>0</v>
      </c>
      <c r="E35" s="220">
        <v>0</v>
      </c>
      <c r="F35" s="190" t="str">
        <f t="shared" si="0"/>
        <v/>
      </c>
      <c r="G35" s="190" t="str">
        <f t="shared" si="1"/>
        <v/>
      </c>
    </row>
    <row r="36" s="149" customFormat="1" ht="33" customHeight="1" spans="1:7">
      <c r="A36" s="170">
        <v>50404</v>
      </c>
      <c r="B36" s="171" t="s">
        <v>462</v>
      </c>
      <c r="C36" s="219">
        <v>1596</v>
      </c>
      <c r="D36" s="173">
        <v>15</v>
      </c>
      <c r="E36" s="220">
        <v>15</v>
      </c>
      <c r="F36" s="190">
        <f t="shared" si="0"/>
        <v>0.0093984962406015</v>
      </c>
      <c r="G36" s="190">
        <f t="shared" si="1"/>
        <v>1</v>
      </c>
    </row>
    <row r="37" s="149" customFormat="1" ht="33" customHeight="1" spans="1:7">
      <c r="A37" s="170">
        <v>50405</v>
      </c>
      <c r="B37" s="171" t="s">
        <v>463</v>
      </c>
      <c r="C37" s="219">
        <v>0</v>
      </c>
      <c r="D37" s="173">
        <v>0</v>
      </c>
      <c r="E37" s="220">
        <v>0</v>
      </c>
      <c r="F37" s="190" t="str">
        <f t="shared" si="0"/>
        <v/>
      </c>
      <c r="G37" s="190" t="str">
        <f t="shared" si="1"/>
        <v/>
      </c>
    </row>
    <row r="38" s="149" customFormat="1" ht="33" customHeight="1" spans="1:7">
      <c r="A38" s="170">
        <v>50499</v>
      </c>
      <c r="B38" s="171" t="s">
        <v>464</v>
      </c>
      <c r="C38" s="219">
        <v>222</v>
      </c>
      <c r="D38" s="173">
        <v>20</v>
      </c>
      <c r="E38" s="220">
        <v>21</v>
      </c>
      <c r="F38" s="190">
        <f t="shared" si="0"/>
        <v>0.0945945945945946</v>
      </c>
      <c r="G38" s="190">
        <f t="shared" si="1"/>
        <v>1.05</v>
      </c>
    </row>
    <row r="39" s="149" customFormat="1" ht="33" customHeight="1" spans="1:7">
      <c r="A39" s="165">
        <v>505</v>
      </c>
      <c r="B39" s="166" t="s">
        <v>466</v>
      </c>
      <c r="C39" s="218">
        <f>SUM(C40:C42)</f>
        <v>38116.12</v>
      </c>
      <c r="D39" s="204">
        <f>SUM(D40:D42)</f>
        <v>55008</v>
      </c>
      <c r="E39" s="218">
        <f>SUM(E40:E42)</f>
        <v>59708</v>
      </c>
      <c r="F39" s="190">
        <f t="shared" si="0"/>
        <v>1.56647633599642</v>
      </c>
      <c r="G39" s="190">
        <f t="shared" si="1"/>
        <v>1.08544211751018</v>
      </c>
    </row>
    <row r="40" s="149" customFormat="1" ht="33" customHeight="1" spans="1:7">
      <c r="A40" s="170">
        <v>50501</v>
      </c>
      <c r="B40" s="171" t="s">
        <v>467</v>
      </c>
      <c r="C40" s="219">
        <v>36160</v>
      </c>
      <c r="D40" s="173">
        <v>47823</v>
      </c>
      <c r="E40" s="220">
        <v>52258</v>
      </c>
      <c r="F40" s="190">
        <f t="shared" si="0"/>
        <v>1.44518805309735</v>
      </c>
      <c r="G40" s="190">
        <f t="shared" si="1"/>
        <v>1.09273780398553</v>
      </c>
    </row>
    <row r="41" s="149" customFormat="1" ht="33" customHeight="1" spans="1:7">
      <c r="A41" s="170">
        <v>50502</v>
      </c>
      <c r="B41" s="171" t="s">
        <v>468</v>
      </c>
      <c r="C41" s="219">
        <v>1956.12</v>
      </c>
      <c r="D41" s="173">
        <v>7185</v>
      </c>
      <c r="E41" s="220">
        <v>7450</v>
      </c>
      <c r="F41" s="190">
        <f t="shared" ref="F41:F76" si="2">IF(C41&lt;&gt;0,E41/C41,"")</f>
        <v>3.80855980205713</v>
      </c>
      <c r="G41" s="190">
        <f t="shared" ref="G41:G76" si="3">IF(D41&lt;&gt;0,E41/D41,"")</f>
        <v>1.03688239387613</v>
      </c>
    </row>
    <row r="42" s="149" customFormat="1" ht="33" customHeight="1" spans="1:7">
      <c r="A42" s="170">
        <v>50599</v>
      </c>
      <c r="B42" s="171" t="s">
        <v>469</v>
      </c>
      <c r="C42" s="219">
        <v>0</v>
      </c>
      <c r="D42" s="173">
        <v>0</v>
      </c>
      <c r="E42" s="220">
        <v>0</v>
      </c>
      <c r="F42" s="190" t="str">
        <f t="shared" si="2"/>
        <v/>
      </c>
      <c r="G42" s="190" t="str">
        <f t="shared" si="3"/>
        <v/>
      </c>
    </row>
    <row r="43" s="149" customFormat="1" ht="33" customHeight="1" spans="1:7">
      <c r="A43" s="165">
        <v>506</v>
      </c>
      <c r="B43" s="166" t="s">
        <v>470</v>
      </c>
      <c r="C43" s="218">
        <f>SUM(C44:C45)</f>
        <v>12061</v>
      </c>
      <c r="D43" s="204">
        <f>SUM(D44:D45)</f>
        <v>16844</v>
      </c>
      <c r="E43" s="218">
        <f>SUM(E44:E45)</f>
        <v>17590</v>
      </c>
      <c r="F43" s="190">
        <f t="shared" si="2"/>
        <v>1.45841969985905</v>
      </c>
      <c r="G43" s="190">
        <f t="shared" si="3"/>
        <v>1.04428876751365</v>
      </c>
    </row>
    <row r="44" s="149" customFormat="1" ht="33" customHeight="1" spans="1:7">
      <c r="A44" s="170">
        <v>50601</v>
      </c>
      <c r="B44" s="171" t="s">
        <v>471</v>
      </c>
      <c r="C44" s="219">
        <v>6095</v>
      </c>
      <c r="D44" s="173">
        <v>13956</v>
      </c>
      <c r="E44" s="220">
        <v>14675</v>
      </c>
      <c r="F44" s="190">
        <f t="shared" si="2"/>
        <v>2.40771123872026</v>
      </c>
      <c r="G44" s="190">
        <f t="shared" si="3"/>
        <v>1.05151905990255</v>
      </c>
    </row>
    <row r="45" s="149" customFormat="1" ht="33" customHeight="1" spans="1:7">
      <c r="A45" s="170">
        <v>50602</v>
      </c>
      <c r="B45" s="171" t="s">
        <v>472</v>
      </c>
      <c r="C45" s="219">
        <v>5966</v>
      </c>
      <c r="D45" s="173">
        <v>2888</v>
      </c>
      <c r="E45" s="220">
        <v>2915</v>
      </c>
      <c r="F45" s="190">
        <f t="shared" si="2"/>
        <v>0.488602078444519</v>
      </c>
      <c r="G45" s="190">
        <f t="shared" si="3"/>
        <v>1.00934903047091</v>
      </c>
    </row>
    <row r="46" s="149" customFormat="1" ht="33" customHeight="1" spans="1:7">
      <c r="A46" s="165">
        <v>507</v>
      </c>
      <c r="B46" s="166" t="s">
        <v>473</v>
      </c>
      <c r="C46" s="218">
        <f>SUM(C47:C49)</f>
        <v>70.43</v>
      </c>
      <c r="D46" s="204">
        <f>SUM(D47:D49)</f>
        <v>5838</v>
      </c>
      <c r="E46" s="218">
        <f>SUM(E47:E49)</f>
        <v>5970</v>
      </c>
      <c r="F46" s="190">
        <f t="shared" si="2"/>
        <v>84.7650149084197</v>
      </c>
      <c r="G46" s="190">
        <f t="shared" si="3"/>
        <v>1.02261048304214</v>
      </c>
    </row>
    <row r="47" s="149" customFormat="1" ht="33" customHeight="1" spans="1:7">
      <c r="A47" s="170">
        <v>50701</v>
      </c>
      <c r="B47" s="171" t="s">
        <v>474</v>
      </c>
      <c r="C47" s="219">
        <v>0</v>
      </c>
      <c r="D47" s="173">
        <v>402</v>
      </c>
      <c r="E47" s="220">
        <v>410</v>
      </c>
      <c r="F47" s="190" t="str">
        <f t="shared" si="2"/>
        <v/>
      </c>
      <c r="G47" s="190">
        <f t="shared" si="3"/>
        <v>1.01990049751244</v>
      </c>
    </row>
    <row r="48" s="149" customFormat="1" ht="33" customHeight="1" spans="1:7">
      <c r="A48" s="170">
        <v>50702</v>
      </c>
      <c r="B48" s="171" t="s">
        <v>475</v>
      </c>
      <c r="C48" s="219">
        <v>70.43</v>
      </c>
      <c r="D48" s="173">
        <v>983</v>
      </c>
      <c r="E48" s="220">
        <v>1052</v>
      </c>
      <c r="F48" s="190">
        <f t="shared" si="2"/>
        <v>14.9368166974301</v>
      </c>
      <c r="G48" s="190">
        <f t="shared" si="3"/>
        <v>1.07019328585961</v>
      </c>
    </row>
    <row r="49" s="149" customFormat="1" ht="33" customHeight="1" spans="1:7">
      <c r="A49" s="170">
        <v>50799</v>
      </c>
      <c r="B49" s="171" t="s">
        <v>476</v>
      </c>
      <c r="C49" s="219">
        <v>0</v>
      </c>
      <c r="D49" s="173">
        <v>4453</v>
      </c>
      <c r="E49" s="220">
        <v>4508</v>
      </c>
      <c r="F49" s="190" t="str">
        <f t="shared" si="2"/>
        <v/>
      </c>
      <c r="G49" s="190">
        <f t="shared" si="3"/>
        <v>1.012351223894</v>
      </c>
    </row>
    <row r="50" s="149" customFormat="1" ht="33" customHeight="1" spans="1:7">
      <c r="A50" s="165">
        <v>508</v>
      </c>
      <c r="B50" s="166" t="s">
        <v>477</v>
      </c>
      <c r="C50" s="218">
        <f>SUM(C51:C54)</f>
        <v>656</v>
      </c>
      <c r="D50" s="204">
        <f>SUM(D51:D54)</f>
        <v>0</v>
      </c>
      <c r="E50" s="218">
        <f>SUM(E51:E54)</f>
        <v>0</v>
      </c>
      <c r="F50" s="190">
        <f t="shared" si="2"/>
        <v>0</v>
      </c>
      <c r="G50" s="190" t="str">
        <f t="shared" si="3"/>
        <v/>
      </c>
    </row>
    <row r="51" s="149" customFormat="1" ht="33" customHeight="1" spans="1:7">
      <c r="A51" s="170" t="s">
        <v>478</v>
      </c>
      <c r="B51" s="221" t="s">
        <v>479</v>
      </c>
      <c r="C51" s="219">
        <v>656</v>
      </c>
      <c r="D51" s="173">
        <v>0</v>
      </c>
      <c r="E51" s="220">
        <v>0</v>
      </c>
      <c r="F51" s="190">
        <f t="shared" si="2"/>
        <v>0</v>
      </c>
      <c r="G51" s="190" t="str">
        <f t="shared" si="3"/>
        <v/>
      </c>
    </row>
    <row r="52" s="149" customFormat="1" ht="33" customHeight="1" spans="1:7">
      <c r="A52" s="170" t="s">
        <v>480</v>
      </c>
      <c r="B52" s="221" t="s">
        <v>481</v>
      </c>
      <c r="C52" s="219">
        <v>0</v>
      </c>
      <c r="D52" s="173">
        <v>0</v>
      </c>
      <c r="E52" s="220">
        <v>0</v>
      </c>
      <c r="F52" s="190" t="str">
        <f t="shared" si="2"/>
        <v/>
      </c>
      <c r="G52" s="190" t="str">
        <f t="shared" si="3"/>
        <v/>
      </c>
    </row>
    <row r="53" s="149" customFormat="1" ht="33" customHeight="1" spans="1:7">
      <c r="A53" s="170" t="s">
        <v>482</v>
      </c>
      <c r="B53" s="171" t="s">
        <v>483</v>
      </c>
      <c r="C53" s="222">
        <v>0</v>
      </c>
      <c r="D53" s="173">
        <v>0</v>
      </c>
      <c r="E53" s="220">
        <v>0</v>
      </c>
      <c r="F53" s="190" t="str">
        <f t="shared" si="2"/>
        <v/>
      </c>
      <c r="G53" s="190" t="str">
        <f t="shared" si="3"/>
        <v/>
      </c>
    </row>
    <row r="54" s="149" customFormat="1" ht="33" customHeight="1" spans="1:7">
      <c r="A54" s="170" t="s">
        <v>484</v>
      </c>
      <c r="B54" s="171" t="s">
        <v>485</v>
      </c>
      <c r="C54" s="222">
        <v>0</v>
      </c>
      <c r="D54" s="173">
        <v>0</v>
      </c>
      <c r="E54" s="220">
        <v>0</v>
      </c>
      <c r="F54" s="190" t="str">
        <f t="shared" si="2"/>
        <v/>
      </c>
      <c r="G54" s="190" t="str">
        <f t="shared" si="3"/>
        <v/>
      </c>
    </row>
    <row r="55" s="149" customFormat="1" ht="33" customHeight="1" spans="1:7">
      <c r="A55" s="165">
        <v>509</v>
      </c>
      <c r="B55" s="166" t="s">
        <v>486</v>
      </c>
      <c r="C55" s="218">
        <f>SUM(C56:C60)</f>
        <v>40665</v>
      </c>
      <c r="D55" s="204">
        <f>SUM(D56:D60)</f>
        <v>23844</v>
      </c>
      <c r="E55" s="218">
        <f>SUM(E56:E60)</f>
        <v>24950</v>
      </c>
      <c r="F55" s="190">
        <f t="shared" si="2"/>
        <v>0.613549735644903</v>
      </c>
      <c r="G55" s="190">
        <f t="shared" si="3"/>
        <v>1.04638483475927</v>
      </c>
    </row>
    <row r="56" s="149" customFormat="1" ht="33" customHeight="1" spans="1:7">
      <c r="A56" s="170">
        <v>50901</v>
      </c>
      <c r="B56" s="171" t="s">
        <v>487</v>
      </c>
      <c r="C56" s="219">
        <v>21904</v>
      </c>
      <c r="D56" s="173">
        <v>9286</v>
      </c>
      <c r="E56" s="220">
        <v>9765</v>
      </c>
      <c r="F56" s="190">
        <f t="shared" si="2"/>
        <v>0.445808984660336</v>
      </c>
      <c r="G56" s="190">
        <f t="shared" si="3"/>
        <v>1.05158302821452</v>
      </c>
    </row>
    <row r="57" s="149" customFormat="1" ht="33" customHeight="1" spans="1:7">
      <c r="A57" s="170">
        <v>50902</v>
      </c>
      <c r="B57" s="171" t="s">
        <v>488</v>
      </c>
      <c r="C57" s="219">
        <v>195</v>
      </c>
      <c r="D57" s="173">
        <v>1034</v>
      </c>
      <c r="E57" s="220">
        <v>1085</v>
      </c>
      <c r="F57" s="190">
        <f t="shared" si="2"/>
        <v>5.56410256410256</v>
      </c>
      <c r="G57" s="190">
        <f t="shared" si="3"/>
        <v>1.04932301740812</v>
      </c>
    </row>
    <row r="58" s="149" customFormat="1" ht="33" customHeight="1" spans="1:7">
      <c r="A58" s="170">
        <v>50903</v>
      </c>
      <c r="B58" s="171" t="s">
        <v>489</v>
      </c>
      <c r="C58" s="219">
        <v>3320</v>
      </c>
      <c r="D58" s="173">
        <v>4632</v>
      </c>
      <c r="E58" s="220">
        <v>4641</v>
      </c>
      <c r="F58" s="190">
        <f t="shared" si="2"/>
        <v>1.39789156626506</v>
      </c>
      <c r="G58" s="190">
        <f t="shared" si="3"/>
        <v>1.00194300518135</v>
      </c>
    </row>
    <row r="59" s="149" customFormat="1" ht="33" customHeight="1" spans="1:7">
      <c r="A59" s="170">
        <v>50905</v>
      </c>
      <c r="B59" s="171" t="s">
        <v>490</v>
      </c>
      <c r="C59" s="219">
        <v>4419</v>
      </c>
      <c r="D59" s="173">
        <v>4354</v>
      </c>
      <c r="E59" s="220">
        <v>4685</v>
      </c>
      <c r="F59" s="190">
        <f t="shared" si="2"/>
        <v>1.0601946141661</v>
      </c>
      <c r="G59" s="190">
        <f t="shared" si="3"/>
        <v>1.07602204869086</v>
      </c>
    </row>
    <row r="60" s="149" customFormat="1" ht="33" customHeight="1" spans="1:7">
      <c r="A60" s="170">
        <v>50999</v>
      </c>
      <c r="B60" s="171" t="s">
        <v>491</v>
      </c>
      <c r="C60" s="219">
        <v>10827</v>
      </c>
      <c r="D60" s="173">
        <v>4538</v>
      </c>
      <c r="E60" s="220">
        <v>4774</v>
      </c>
      <c r="F60" s="190">
        <f t="shared" si="2"/>
        <v>0.440934700286321</v>
      </c>
      <c r="G60" s="190">
        <f t="shared" si="3"/>
        <v>1.05200528867342</v>
      </c>
    </row>
    <row r="61" s="149" customFormat="1" ht="33" customHeight="1" spans="1:7">
      <c r="A61" s="165">
        <v>510</v>
      </c>
      <c r="B61" s="166" t="s">
        <v>492</v>
      </c>
      <c r="C61" s="218">
        <f>SUM(C62:C64)</f>
        <v>600</v>
      </c>
      <c r="D61" s="204">
        <f>SUM(D62:D64)</f>
        <v>15338</v>
      </c>
      <c r="E61" s="218">
        <f>SUM(E62:E64)</f>
        <v>5845</v>
      </c>
      <c r="F61" s="190">
        <f t="shared" si="2"/>
        <v>9.74166666666667</v>
      </c>
      <c r="G61" s="190">
        <f t="shared" si="3"/>
        <v>0.381079671404355</v>
      </c>
    </row>
    <row r="62" ht="33" customHeight="1" spans="1:7">
      <c r="A62" s="170">
        <v>51002</v>
      </c>
      <c r="B62" s="171" t="s">
        <v>493</v>
      </c>
      <c r="C62" s="219">
        <v>0</v>
      </c>
      <c r="D62" s="173">
        <v>15338</v>
      </c>
      <c r="E62" s="173">
        <f>15338-9100-393</f>
        <v>5845</v>
      </c>
      <c r="F62" s="190" t="str">
        <f t="shared" si="2"/>
        <v/>
      </c>
      <c r="G62" s="190">
        <f t="shared" si="3"/>
        <v>0.381079671404355</v>
      </c>
    </row>
    <row r="63" s="67" customFormat="1" ht="33" customHeight="1" spans="1:7">
      <c r="A63" s="170">
        <v>51003</v>
      </c>
      <c r="B63" s="171" t="s">
        <v>494</v>
      </c>
      <c r="C63" s="219">
        <v>0</v>
      </c>
      <c r="D63" s="173">
        <v>0</v>
      </c>
      <c r="E63" s="223">
        <v>0</v>
      </c>
      <c r="F63" s="190" t="str">
        <f t="shared" si="2"/>
        <v/>
      </c>
      <c r="G63" s="190" t="str">
        <f t="shared" si="3"/>
        <v/>
      </c>
    </row>
    <row r="64" s="149" customFormat="1" ht="33" customHeight="1" spans="1:7">
      <c r="A64" s="170">
        <v>51004</v>
      </c>
      <c r="B64" s="171" t="s">
        <v>495</v>
      </c>
      <c r="C64" s="219">
        <v>600</v>
      </c>
      <c r="D64" s="173">
        <v>0</v>
      </c>
      <c r="E64" s="224">
        <v>0</v>
      </c>
      <c r="F64" s="190">
        <f t="shared" si="2"/>
        <v>0</v>
      </c>
      <c r="G64" s="190" t="str">
        <f t="shared" si="3"/>
        <v/>
      </c>
    </row>
    <row r="65" s="149" customFormat="1" ht="33" customHeight="1" spans="1:7">
      <c r="A65" s="165">
        <v>511</v>
      </c>
      <c r="B65" s="166" t="s">
        <v>496</v>
      </c>
      <c r="C65" s="218">
        <f>SUM(C66:C67)</f>
        <v>3333</v>
      </c>
      <c r="D65" s="204">
        <f>SUM(D66:D67)</f>
        <v>3333</v>
      </c>
      <c r="E65" s="218">
        <f>SUM(E66:E67)</f>
        <v>6443</v>
      </c>
      <c r="F65" s="190">
        <f t="shared" si="2"/>
        <v>1.93309330933093</v>
      </c>
      <c r="G65" s="190">
        <f t="shared" si="3"/>
        <v>1.93309330933093</v>
      </c>
    </row>
    <row r="66" s="149" customFormat="1" ht="33" customHeight="1" spans="1:7">
      <c r="A66" s="170">
        <v>51101</v>
      </c>
      <c r="B66" s="171" t="s">
        <v>497</v>
      </c>
      <c r="C66" s="210">
        <v>3315</v>
      </c>
      <c r="D66" s="225">
        <v>3315</v>
      </c>
      <c r="E66" s="225">
        <v>6442</v>
      </c>
      <c r="F66" s="190">
        <f t="shared" si="2"/>
        <v>1.94328808446456</v>
      </c>
      <c r="G66" s="190">
        <f t="shared" si="3"/>
        <v>1.94328808446456</v>
      </c>
    </row>
    <row r="67" s="149" customFormat="1" ht="33" customHeight="1" spans="1:7">
      <c r="A67" s="170">
        <v>51103</v>
      </c>
      <c r="B67" s="171" t="s">
        <v>498</v>
      </c>
      <c r="C67" s="210">
        <v>18</v>
      </c>
      <c r="D67" s="225">
        <v>18</v>
      </c>
      <c r="E67" s="225">
        <v>1</v>
      </c>
      <c r="F67" s="190">
        <f t="shared" si="2"/>
        <v>0.0555555555555556</v>
      </c>
      <c r="G67" s="190">
        <f t="shared" si="3"/>
        <v>0.0555555555555556</v>
      </c>
    </row>
    <row r="68" s="149" customFormat="1" ht="33" customHeight="1" spans="1:7">
      <c r="A68" s="165">
        <v>512</v>
      </c>
      <c r="B68" s="166" t="s">
        <v>499</v>
      </c>
      <c r="C68" s="226">
        <f>SUM(C69:C70)</f>
        <v>14430</v>
      </c>
      <c r="D68" s="167">
        <f>SUM(D69:D70)</f>
        <v>18598</v>
      </c>
      <c r="E68" s="226">
        <f>SUM(E69:E70)</f>
        <v>13791</v>
      </c>
      <c r="F68" s="190">
        <f t="shared" si="2"/>
        <v>0.955717255717256</v>
      </c>
      <c r="G68" s="190">
        <f t="shared" si="3"/>
        <v>0.741531347456716</v>
      </c>
    </row>
    <row r="69" s="149" customFormat="1" ht="33" customHeight="1" spans="1:7">
      <c r="A69" s="170">
        <v>51201</v>
      </c>
      <c r="B69" s="171" t="s">
        <v>500</v>
      </c>
      <c r="C69" s="219">
        <v>10870</v>
      </c>
      <c r="D69" s="167">
        <v>18598</v>
      </c>
      <c r="E69" s="224">
        <f>12411+1380</f>
        <v>13791</v>
      </c>
      <c r="F69" s="190">
        <f t="shared" si="2"/>
        <v>1.26872125114995</v>
      </c>
      <c r="G69" s="190">
        <f t="shared" si="3"/>
        <v>0.741531347456716</v>
      </c>
    </row>
    <row r="70" s="149" customFormat="1" ht="33" customHeight="1" spans="1:7">
      <c r="A70" s="170">
        <v>51202</v>
      </c>
      <c r="B70" s="171" t="s">
        <v>501</v>
      </c>
      <c r="C70" s="219">
        <v>3560</v>
      </c>
      <c r="D70" s="167">
        <v>0</v>
      </c>
      <c r="E70" s="224">
        <v>0</v>
      </c>
      <c r="F70" s="190">
        <f t="shared" si="2"/>
        <v>0</v>
      </c>
      <c r="G70" s="190" t="str">
        <f t="shared" si="3"/>
        <v/>
      </c>
    </row>
    <row r="71" s="149" customFormat="1" ht="33" customHeight="1" spans="1:7">
      <c r="A71" s="165">
        <v>514</v>
      </c>
      <c r="B71" s="166" t="s">
        <v>502</v>
      </c>
      <c r="C71" s="226">
        <f>SUM(C72:C73)</f>
        <v>500</v>
      </c>
      <c r="D71" s="167">
        <f>SUM(D72:D73)</f>
        <v>0</v>
      </c>
      <c r="E71" s="226">
        <f>SUM(E72:E73)</f>
        <v>2100</v>
      </c>
      <c r="F71" s="190">
        <f t="shared" si="2"/>
        <v>4.2</v>
      </c>
      <c r="G71" s="190" t="str">
        <f t="shared" si="3"/>
        <v/>
      </c>
    </row>
    <row r="72" s="149" customFormat="1" ht="33" customHeight="1" spans="1:7">
      <c r="A72" s="170">
        <v>51401</v>
      </c>
      <c r="B72" s="171" t="s">
        <v>503</v>
      </c>
      <c r="C72" s="219">
        <v>500</v>
      </c>
      <c r="D72" s="219">
        <v>0</v>
      </c>
      <c r="E72" s="219">
        <v>2100</v>
      </c>
      <c r="F72" s="190">
        <f t="shared" si="2"/>
        <v>4.2</v>
      </c>
      <c r="G72" s="190" t="str">
        <f t="shared" si="3"/>
        <v/>
      </c>
    </row>
    <row r="73" s="149" customFormat="1" ht="33" customHeight="1" spans="1:7">
      <c r="A73" s="170">
        <v>51402</v>
      </c>
      <c r="B73" s="171" t="s">
        <v>504</v>
      </c>
      <c r="C73" s="219">
        <v>0</v>
      </c>
      <c r="D73" s="173">
        <v>0</v>
      </c>
      <c r="E73" s="219">
        <v>0</v>
      </c>
      <c r="F73" s="190" t="str">
        <f t="shared" si="2"/>
        <v/>
      </c>
      <c r="G73" s="190" t="str">
        <f t="shared" si="3"/>
        <v/>
      </c>
    </row>
    <row r="74" s="149" customFormat="1" ht="33" customHeight="1" spans="1:7">
      <c r="A74" s="165">
        <v>599</v>
      </c>
      <c r="B74" s="166" t="s">
        <v>505</v>
      </c>
      <c r="C74" s="226">
        <f>C75</f>
        <v>0</v>
      </c>
      <c r="D74" s="226">
        <f>D75</f>
        <v>0</v>
      </c>
      <c r="E74" s="226">
        <f>E75</f>
        <v>0</v>
      </c>
      <c r="F74" s="190" t="str">
        <f t="shared" si="2"/>
        <v/>
      </c>
      <c r="G74" s="190" t="str">
        <f t="shared" si="3"/>
        <v/>
      </c>
    </row>
    <row r="75" ht="33" customHeight="1" spans="1:7">
      <c r="A75" s="170">
        <v>59999</v>
      </c>
      <c r="B75" s="171" t="s">
        <v>506</v>
      </c>
      <c r="C75" s="219">
        <v>0</v>
      </c>
      <c r="D75" s="173">
        <v>0</v>
      </c>
      <c r="E75" s="219">
        <v>0</v>
      </c>
      <c r="F75" s="190" t="str">
        <f t="shared" si="2"/>
        <v/>
      </c>
      <c r="G75" s="190" t="str">
        <f t="shared" si="3"/>
        <v/>
      </c>
    </row>
    <row r="76" ht="33" customHeight="1" spans="1:7">
      <c r="A76" s="174"/>
      <c r="B76" s="175" t="s">
        <v>507</v>
      </c>
      <c r="C76" s="226">
        <f>SUM(C8,C13,C24,C32,C39,C43,C46,C50,C55,C61,C65,C68,C71,C74)</f>
        <v>199687.63</v>
      </c>
      <c r="D76" s="226">
        <f>SUM(D8,D13,D24,D32,D39,D43,D46,D50,D55,D61,D65,D68,D71,D74)-D68</f>
        <v>200366</v>
      </c>
      <c r="E76" s="226">
        <f>SUM(E8,E13,E24,E32,E39,E43,E46,E50,E55,E61,E65,E68,E71,E74)-E68</f>
        <v>206386</v>
      </c>
      <c r="F76" s="190">
        <f t="shared" si="2"/>
        <v>1.03354424107292</v>
      </c>
      <c r="G76" s="190">
        <f t="shared" si="3"/>
        <v>1.03004501761776</v>
      </c>
    </row>
    <row r="77" ht="32" customHeight="1" spans="1:7">
      <c r="A77" s="176"/>
      <c r="B77" s="177"/>
      <c r="C77" s="177"/>
      <c r="D77" s="177"/>
      <c r="E77" s="177"/>
      <c r="F77" s="177"/>
      <c r="G77" s="177"/>
    </row>
    <row r="78" ht="32" customHeight="1" spans="1:7">
      <c r="A78" s="176"/>
      <c r="B78" s="177"/>
      <c r="C78" s="177"/>
      <c r="D78" s="177"/>
      <c r="E78" s="177"/>
      <c r="F78" s="177"/>
      <c r="G78" s="177"/>
    </row>
    <row r="79" customHeight="1" spans="1:7">
      <c r="A79" s="176"/>
      <c r="B79" s="177"/>
      <c r="C79" s="177"/>
      <c r="D79" s="177"/>
      <c r="E79" s="177"/>
      <c r="F79" s="177"/>
      <c r="G79" s="177"/>
    </row>
    <row r="80" customHeight="1" spans="1:7">
      <c r="A80" s="176"/>
      <c r="B80" s="177"/>
      <c r="C80" s="177"/>
      <c r="D80" s="177"/>
      <c r="E80" s="177"/>
      <c r="F80" s="177"/>
      <c r="G80" s="177"/>
    </row>
    <row r="81" customHeight="1" spans="1:7">
      <c r="A81" s="176"/>
      <c r="B81" s="177"/>
      <c r="C81" s="177"/>
      <c r="D81" s="177"/>
      <c r="E81" s="177"/>
      <c r="F81" s="177"/>
      <c r="G81" s="177"/>
    </row>
    <row r="82" customHeight="1" spans="1:7">
      <c r="A82" s="176"/>
      <c r="B82" s="177"/>
      <c r="C82" s="177"/>
      <c r="D82" s="177"/>
      <c r="E82" s="177"/>
      <c r="F82" s="177"/>
      <c r="G82" s="177"/>
    </row>
  </sheetData>
  <mergeCells count="7">
    <mergeCell ref="A4:G4"/>
    <mergeCell ref="A5:D5"/>
    <mergeCell ref="E6:G6"/>
    <mergeCell ref="A6:A7"/>
    <mergeCell ref="B6:B7"/>
    <mergeCell ref="C6:C7"/>
    <mergeCell ref="D6:D7"/>
  </mergeCells>
  <printOptions horizontalCentered="1"/>
  <pageMargins left="0.432638888888889" right="0.141666666666667" top="0.373611111111111" bottom="0.373611111111111" header="0.314583333333333" footer="0.172916666666667"/>
  <pageSetup paperSize="9" scale="85" fitToHeight="0" orientation="portrait" useFirstPageNumber="1" horizontalDpi="600"/>
  <headerFooter alignWithMargins="0" scaleWithDoc="0">
    <oddFooter>&amp;C&amp;"宋体"&amp;14- &amp;P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5"/>
  <sheetViews>
    <sheetView tabSelected="1" topLeftCell="A4" workbookViewId="0">
      <selection activeCell="H5" sqref="H5"/>
    </sheetView>
  </sheetViews>
  <sheetFormatPr defaultColWidth="8.88888888888889" defaultRowHeight="12" outlineLevelRow="4"/>
  <cols>
    <col min="1" max="1" width="89" style="1" customWidth="1"/>
    <col min="2" max="16384" width="8.88888888888889" style="1"/>
  </cols>
  <sheetData>
    <row r="1" ht="33" customHeight="1"/>
    <row r="2" ht="29.4" spans="1:1">
      <c r="A2" s="64" t="s">
        <v>508</v>
      </c>
    </row>
    <row r="3" ht="28.2" spans="1:1">
      <c r="A3" s="64"/>
    </row>
    <row r="4" spans="1:1">
      <c r="A4" s="213" t="s">
        <v>509</v>
      </c>
    </row>
    <row r="5" ht="409" customHeight="1" spans="1:1">
      <c r="A5" s="41"/>
    </row>
  </sheetData>
  <mergeCells count="1">
    <mergeCell ref="A4:A5"/>
  </mergeCells>
  <pageMargins left="0.904861111111111" right="0.550694444444444"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4"/>
  <sheetViews>
    <sheetView showGridLines="0" zoomScale="70" zoomScaleNormal="70" zoomScaleSheetLayoutView="60" workbookViewId="0">
      <pane xSplit="1" ySplit="7" topLeftCell="B41" activePane="bottomRight" state="frozenSplit"/>
      <selection/>
      <selection pane="topRight"/>
      <selection pane="bottomLeft"/>
      <selection pane="bottomRight" activeCell="D11" sqref="D11"/>
    </sheetView>
  </sheetViews>
  <sheetFormatPr defaultColWidth="10" defaultRowHeight="13.5" customHeight="1" outlineLevelCol="6"/>
  <cols>
    <col min="1" max="1" width="10.712962962963" style="67" customWidth="1"/>
    <col min="2" max="2" width="56.2685185185185" style="200" customWidth="1"/>
    <col min="3" max="3" width="12.8981481481481" style="201" customWidth="1"/>
    <col min="4" max="4" width="13.1759259259259" style="201" customWidth="1"/>
    <col min="5" max="5" width="12.0925925925926" style="201" customWidth="1"/>
    <col min="6" max="6" width="11.1111111111111" style="201" customWidth="1"/>
    <col min="7" max="7" width="8.71296296296296" style="201" customWidth="1"/>
    <col min="8" max="32" width="10.287037037037" style="67" customWidth="1"/>
    <col min="33" max="16384" width="10" style="67" customWidth="1"/>
  </cols>
  <sheetData>
    <row r="1" ht="16" customHeight="1"/>
    <row r="2" ht="18" customHeight="1" spans="1:7">
      <c r="A2" s="154" t="s">
        <v>510</v>
      </c>
      <c r="B2" s="180"/>
      <c r="C2" s="160"/>
      <c r="D2" s="160"/>
      <c r="E2" s="160"/>
      <c r="F2" s="160"/>
      <c r="G2" s="160"/>
    </row>
    <row r="3" ht="20" customHeight="1" spans="1:7">
      <c r="A3" s="202"/>
      <c r="B3" s="180"/>
      <c r="C3" s="160"/>
      <c r="D3" s="160"/>
      <c r="E3" s="160"/>
      <c r="F3" s="160"/>
      <c r="G3" s="160"/>
    </row>
    <row r="4" ht="30" customHeight="1" spans="1:7">
      <c r="A4" s="181" t="s">
        <v>511</v>
      </c>
      <c r="B4" s="182"/>
      <c r="C4" s="183"/>
      <c r="D4" s="183"/>
      <c r="E4" s="183"/>
      <c r="F4" s="183"/>
      <c r="G4" s="183"/>
    </row>
    <row r="5" ht="24" customHeight="1" spans="1:7">
      <c r="A5" s="203"/>
      <c r="B5" s="184"/>
      <c r="C5" s="159"/>
      <c r="D5" s="159"/>
      <c r="E5" s="185"/>
      <c r="F5" s="185"/>
      <c r="G5" s="161" t="s">
        <v>512</v>
      </c>
    </row>
    <row r="6" ht="31.5" customHeight="1" spans="1:7">
      <c r="A6" s="162" t="s">
        <v>3</v>
      </c>
      <c r="B6" s="186" t="s">
        <v>513</v>
      </c>
      <c r="C6" s="163" t="s">
        <v>437</v>
      </c>
      <c r="D6" s="163" t="s">
        <v>438</v>
      </c>
      <c r="E6" s="125" t="s">
        <v>7</v>
      </c>
      <c r="F6" s="126"/>
      <c r="G6" s="127"/>
    </row>
    <row r="7" ht="43.2" spans="1:7">
      <c r="A7" s="164"/>
      <c r="B7" s="187"/>
      <c r="C7" s="129"/>
      <c r="D7" s="129"/>
      <c r="E7" s="130" t="s">
        <v>8</v>
      </c>
      <c r="F7" s="131" t="s">
        <v>514</v>
      </c>
      <c r="G7" s="131" t="s">
        <v>515</v>
      </c>
    </row>
    <row r="8" s="151" customFormat="1" ht="37" customHeight="1" spans="1:7">
      <c r="A8" s="165" t="s">
        <v>516</v>
      </c>
      <c r="B8" s="189" t="s">
        <v>517</v>
      </c>
      <c r="C8" s="204">
        <f>SUM(C9:C13)</f>
        <v>15000</v>
      </c>
      <c r="D8" s="204">
        <f>SUM(D9:D13)</f>
        <v>12398</v>
      </c>
      <c r="E8" s="204">
        <f>SUM(E9:E13)</f>
        <v>15000</v>
      </c>
      <c r="F8" s="190">
        <f t="shared" ref="F8:F26" si="0">IF(C8&lt;&gt;0,E8/C8,"")</f>
        <v>1</v>
      </c>
      <c r="G8" s="190">
        <f t="shared" ref="G8:G26" si="1">IF(D8&lt;&gt;0,E8/D8,"")</f>
        <v>1.20987256009034</v>
      </c>
    </row>
    <row r="9" ht="37" customHeight="1" spans="1:7">
      <c r="A9" s="170" t="s">
        <v>518</v>
      </c>
      <c r="B9" s="205" t="s">
        <v>519</v>
      </c>
      <c r="C9" s="172">
        <f>10565+3521</f>
        <v>14086</v>
      </c>
      <c r="D9" s="192">
        <v>13287</v>
      </c>
      <c r="E9" s="172">
        <v>15120</v>
      </c>
      <c r="F9" s="169">
        <f t="shared" si="0"/>
        <v>1.07340621894079</v>
      </c>
      <c r="G9" s="169">
        <f t="shared" si="1"/>
        <v>1.1379543915105</v>
      </c>
    </row>
    <row r="10" ht="37" customHeight="1" spans="1:7">
      <c r="A10" s="170" t="s">
        <v>520</v>
      </c>
      <c r="B10" s="191" t="s">
        <v>521</v>
      </c>
      <c r="C10" s="172">
        <v>325</v>
      </c>
      <c r="D10" s="192">
        <v>102</v>
      </c>
      <c r="E10" s="172">
        <v>280</v>
      </c>
      <c r="F10" s="169">
        <f t="shared" si="0"/>
        <v>0.861538461538462</v>
      </c>
      <c r="G10" s="169">
        <f t="shared" si="1"/>
        <v>2.74509803921569</v>
      </c>
    </row>
    <row r="11" ht="37" customHeight="1" spans="1:7">
      <c r="A11" s="170" t="s">
        <v>522</v>
      </c>
      <c r="B11" s="191" t="s">
        <v>523</v>
      </c>
      <c r="C11" s="172">
        <v>589</v>
      </c>
      <c r="D11" s="192">
        <v>631</v>
      </c>
      <c r="E11" s="172">
        <v>880</v>
      </c>
      <c r="F11" s="169">
        <f t="shared" si="0"/>
        <v>1.49405772495756</v>
      </c>
      <c r="G11" s="169">
        <f t="shared" si="1"/>
        <v>1.3946117274168</v>
      </c>
    </row>
    <row r="12" ht="37" customHeight="1" spans="1:7">
      <c r="A12" s="170" t="s">
        <v>524</v>
      </c>
      <c r="B12" s="205" t="s">
        <v>525</v>
      </c>
      <c r="C12" s="172">
        <v>0</v>
      </c>
      <c r="D12" s="192">
        <v>-1622</v>
      </c>
      <c r="E12" s="172">
        <v>-1280</v>
      </c>
      <c r="F12" s="169" t="str">
        <f t="shared" si="0"/>
        <v/>
      </c>
      <c r="G12" s="169">
        <f t="shared" si="1"/>
        <v>0.789149198520345</v>
      </c>
    </row>
    <row r="13" ht="37" customHeight="1" spans="1:7">
      <c r="A13" s="170" t="s">
        <v>526</v>
      </c>
      <c r="B13" s="191" t="s">
        <v>527</v>
      </c>
      <c r="C13" s="172">
        <v>0</v>
      </c>
      <c r="D13" s="172">
        <v>0</v>
      </c>
      <c r="E13" s="172">
        <v>0</v>
      </c>
      <c r="F13" s="169" t="str">
        <f t="shared" si="0"/>
        <v/>
      </c>
      <c r="G13" s="169" t="str">
        <f t="shared" si="1"/>
        <v/>
      </c>
    </row>
    <row r="14" s="151" customFormat="1" ht="37" customHeight="1" spans="1:7">
      <c r="A14" s="170" t="s">
        <v>528</v>
      </c>
      <c r="B14" s="189" t="s">
        <v>529</v>
      </c>
      <c r="C14" s="204">
        <f>165-17</f>
        <v>148</v>
      </c>
      <c r="D14" s="206">
        <v>139</v>
      </c>
      <c r="E14" s="204">
        <v>143</v>
      </c>
      <c r="F14" s="190">
        <f t="shared" si="0"/>
        <v>0.966216216216216</v>
      </c>
      <c r="G14" s="190">
        <f t="shared" si="1"/>
        <v>1.02877697841727</v>
      </c>
    </row>
    <row r="15" s="151" customFormat="1" ht="37" customHeight="1" spans="1:7">
      <c r="A15" s="170" t="s">
        <v>530</v>
      </c>
      <c r="B15" s="189" t="s">
        <v>531</v>
      </c>
      <c r="C15" s="167">
        <v>0</v>
      </c>
      <c r="D15" s="167">
        <v>0</v>
      </c>
      <c r="E15" s="167">
        <v>0</v>
      </c>
      <c r="F15" s="190" t="str">
        <f t="shared" si="0"/>
        <v/>
      </c>
      <c r="G15" s="190" t="str">
        <f t="shared" si="1"/>
        <v/>
      </c>
    </row>
    <row r="16" s="151" customFormat="1" ht="37" customHeight="1" spans="1:7">
      <c r="A16" s="170" t="s">
        <v>532</v>
      </c>
      <c r="B16" s="189" t="s">
        <v>533</v>
      </c>
      <c r="C16" s="167">
        <v>0</v>
      </c>
      <c r="D16" s="207">
        <v>0</v>
      </c>
      <c r="E16" s="167">
        <v>0</v>
      </c>
      <c r="F16" s="190" t="str">
        <f t="shared" si="0"/>
        <v/>
      </c>
      <c r="G16" s="190" t="str">
        <f t="shared" si="1"/>
        <v/>
      </c>
    </row>
    <row r="17" s="151" customFormat="1" ht="37" customHeight="1" spans="1:7">
      <c r="A17" s="170" t="s">
        <v>534</v>
      </c>
      <c r="B17" s="189" t="s">
        <v>535</v>
      </c>
      <c r="C17" s="167">
        <f>SUM(C18:C20,C21:C26,C27:C28)</f>
        <v>17</v>
      </c>
      <c r="D17" s="167">
        <f>SUM(D18:D20,D21:D26,D27:D28)</f>
        <v>485</v>
      </c>
      <c r="E17" s="167">
        <f>SUM(E18:E20,E21:E26,E27:E28)</f>
        <v>510</v>
      </c>
      <c r="F17" s="190">
        <f t="shared" si="0"/>
        <v>30</v>
      </c>
      <c r="G17" s="190">
        <f t="shared" si="1"/>
        <v>1.05154639175258</v>
      </c>
    </row>
    <row r="18" ht="37" customHeight="1" spans="1:7">
      <c r="A18" s="170" t="s">
        <v>536</v>
      </c>
      <c r="B18" s="205" t="s">
        <v>537</v>
      </c>
      <c r="C18" s="172">
        <v>0</v>
      </c>
      <c r="D18" s="172">
        <v>0</v>
      </c>
      <c r="E18" s="172">
        <v>0</v>
      </c>
      <c r="F18" s="169" t="str">
        <f t="shared" si="0"/>
        <v/>
      </c>
      <c r="G18" s="169" t="str">
        <f t="shared" si="1"/>
        <v/>
      </c>
    </row>
    <row r="19" ht="37" customHeight="1" spans="1:7">
      <c r="A19" s="170" t="s">
        <v>538</v>
      </c>
      <c r="B19" s="191" t="s">
        <v>539</v>
      </c>
      <c r="C19" s="172">
        <v>0</v>
      </c>
      <c r="D19" s="172">
        <v>0</v>
      </c>
      <c r="E19" s="172">
        <v>0</v>
      </c>
      <c r="F19" s="169" t="str">
        <f t="shared" si="0"/>
        <v/>
      </c>
      <c r="G19" s="169" t="str">
        <f t="shared" si="1"/>
        <v/>
      </c>
    </row>
    <row r="20" ht="37" customHeight="1" spans="1:7">
      <c r="A20" s="170" t="s">
        <v>540</v>
      </c>
      <c r="B20" s="191" t="s">
        <v>541</v>
      </c>
      <c r="C20" s="172">
        <v>0</v>
      </c>
      <c r="D20" s="172">
        <v>0</v>
      </c>
      <c r="E20" s="172">
        <v>0</v>
      </c>
      <c r="F20" s="169" t="str">
        <f t="shared" si="0"/>
        <v/>
      </c>
      <c r="G20" s="169" t="str">
        <f t="shared" si="1"/>
        <v/>
      </c>
    </row>
    <row r="21" ht="37" customHeight="1" spans="1:7">
      <c r="A21" s="170" t="s">
        <v>542</v>
      </c>
      <c r="B21" s="191" t="s">
        <v>543</v>
      </c>
      <c r="C21" s="172">
        <v>0</v>
      </c>
      <c r="D21" s="172">
        <v>0</v>
      </c>
      <c r="E21" s="172">
        <v>0</v>
      </c>
      <c r="F21" s="169" t="str">
        <f t="shared" si="0"/>
        <v/>
      </c>
      <c r="G21" s="169" t="str">
        <f t="shared" si="1"/>
        <v/>
      </c>
    </row>
    <row r="22" ht="37" customHeight="1" spans="1:7">
      <c r="A22" s="170" t="s">
        <v>544</v>
      </c>
      <c r="B22" s="191" t="s">
        <v>545</v>
      </c>
      <c r="C22" s="172">
        <v>0</v>
      </c>
      <c r="D22" s="172">
        <v>0</v>
      </c>
      <c r="E22" s="172">
        <v>0</v>
      </c>
      <c r="F22" s="169" t="str">
        <f t="shared" si="0"/>
        <v/>
      </c>
      <c r="G22" s="169" t="str">
        <f t="shared" si="1"/>
        <v/>
      </c>
    </row>
    <row r="23" ht="37" customHeight="1" spans="1:7">
      <c r="A23" s="170" t="s">
        <v>546</v>
      </c>
      <c r="B23" s="191" t="s">
        <v>547</v>
      </c>
      <c r="C23" s="172">
        <v>0</v>
      </c>
      <c r="D23" s="172">
        <v>0</v>
      </c>
      <c r="E23" s="172">
        <v>0</v>
      </c>
      <c r="F23" s="169" t="str">
        <f t="shared" si="0"/>
        <v/>
      </c>
      <c r="G23" s="169" t="str">
        <f t="shared" si="1"/>
        <v/>
      </c>
    </row>
    <row r="24" ht="37" customHeight="1" spans="1:7">
      <c r="A24" s="170" t="s">
        <v>548</v>
      </c>
      <c r="B24" s="191" t="s">
        <v>549</v>
      </c>
      <c r="C24" s="172">
        <v>0</v>
      </c>
      <c r="D24" s="172">
        <v>0</v>
      </c>
      <c r="E24" s="172">
        <v>0</v>
      </c>
      <c r="F24" s="169" t="str">
        <f t="shared" si="0"/>
        <v/>
      </c>
      <c r="G24" s="169" t="str">
        <f t="shared" si="1"/>
        <v/>
      </c>
    </row>
    <row r="25" ht="37" customHeight="1" spans="1:7">
      <c r="A25" s="170" t="s">
        <v>550</v>
      </c>
      <c r="B25" s="191" t="s">
        <v>551</v>
      </c>
      <c r="C25" s="172">
        <v>0</v>
      </c>
      <c r="D25" s="172">
        <v>0</v>
      </c>
      <c r="E25" s="172">
        <v>0</v>
      </c>
      <c r="F25" s="169" t="str">
        <f t="shared" si="0"/>
        <v/>
      </c>
      <c r="G25" s="169" t="str">
        <f t="shared" si="1"/>
        <v/>
      </c>
    </row>
    <row r="26" ht="37" customHeight="1" spans="1:7">
      <c r="A26" s="170" t="s">
        <v>552</v>
      </c>
      <c r="B26" s="191" t="s">
        <v>553</v>
      </c>
      <c r="C26" s="172">
        <v>0</v>
      </c>
      <c r="D26" s="172">
        <v>0</v>
      </c>
      <c r="E26" s="172">
        <v>0</v>
      </c>
      <c r="F26" s="169" t="str">
        <f t="shared" si="0"/>
        <v/>
      </c>
      <c r="G26" s="169" t="str">
        <f t="shared" si="1"/>
        <v/>
      </c>
    </row>
    <row r="27" ht="37" customHeight="1" spans="1:7">
      <c r="A27" s="170" t="s">
        <v>554</v>
      </c>
      <c r="B27" s="191" t="s">
        <v>555</v>
      </c>
      <c r="C27" s="172">
        <v>0</v>
      </c>
      <c r="D27" s="172">
        <v>0</v>
      </c>
      <c r="E27" s="172">
        <v>0</v>
      </c>
      <c r="F27" s="169" t="str">
        <f t="shared" ref="F27:F36" si="2">IF(C27&lt;&gt;0,E27/C27,"")</f>
        <v/>
      </c>
      <c r="G27" s="169" t="str">
        <f t="shared" ref="G27:G36" si="3">IF(D27&lt;&gt;0,E27/D27,"")</f>
        <v/>
      </c>
    </row>
    <row r="28" ht="37" customHeight="1" spans="1:7">
      <c r="A28" s="170" t="s">
        <v>556</v>
      </c>
      <c r="B28" s="191" t="s">
        <v>557</v>
      </c>
      <c r="C28" s="172">
        <f>SUM(C29:C30)</f>
        <v>17</v>
      </c>
      <c r="D28" s="172">
        <f>SUM(D29:D30)</f>
        <v>485</v>
      </c>
      <c r="E28" s="172">
        <f>SUM(E29:E30)</f>
        <v>510</v>
      </c>
      <c r="F28" s="169">
        <f t="shared" si="2"/>
        <v>30</v>
      </c>
      <c r="G28" s="169">
        <f t="shared" si="3"/>
        <v>1.05154639175258</v>
      </c>
    </row>
    <row r="29" ht="37" customHeight="1" spans="1:7">
      <c r="A29" s="170" t="s">
        <v>558</v>
      </c>
      <c r="B29" s="191" t="s">
        <v>559</v>
      </c>
      <c r="C29" s="172"/>
      <c r="D29" s="192">
        <v>485</v>
      </c>
      <c r="E29" s="172">
        <v>510</v>
      </c>
      <c r="F29" s="169" t="str">
        <f t="shared" si="2"/>
        <v/>
      </c>
      <c r="G29" s="169">
        <f t="shared" si="3"/>
        <v>1.05154639175258</v>
      </c>
    </row>
    <row r="30" ht="37" customHeight="1" spans="1:7">
      <c r="A30" s="170" t="s">
        <v>560</v>
      </c>
      <c r="B30" s="191" t="s">
        <v>561</v>
      </c>
      <c r="C30" s="172">
        <v>17</v>
      </c>
      <c r="D30" s="192"/>
      <c r="E30" s="172"/>
      <c r="F30" s="169">
        <f t="shared" si="2"/>
        <v>0</v>
      </c>
      <c r="G30" s="169" t="str">
        <f t="shared" si="3"/>
        <v/>
      </c>
    </row>
    <row r="31" ht="37" customHeight="1" spans="1:7">
      <c r="A31" s="196"/>
      <c r="B31" s="197" t="s">
        <v>562</v>
      </c>
      <c r="C31" s="167">
        <f>SUM(C8:C8,C14:C15,C16:C17)</f>
        <v>15165</v>
      </c>
      <c r="D31" s="167">
        <f>SUM(D8:D8,D14:D15,D16:D17)</f>
        <v>13022</v>
      </c>
      <c r="E31" s="167">
        <f>SUM(E8:E8,E14:E15,E16:E17)</f>
        <v>15653</v>
      </c>
      <c r="F31" s="190">
        <f t="shared" si="2"/>
        <v>1.03217936036927</v>
      </c>
      <c r="G31" s="190">
        <f t="shared" si="3"/>
        <v>1.20204269697435</v>
      </c>
    </row>
    <row r="32" ht="37" customHeight="1" spans="1:7">
      <c r="A32" s="165">
        <v>10504</v>
      </c>
      <c r="B32" s="198" t="s">
        <v>563</v>
      </c>
      <c r="C32" s="167">
        <v>0</v>
      </c>
      <c r="D32" s="167">
        <v>0</v>
      </c>
      <c r="E32" s="167">
        <v>0</v>
      </c>
      <c r="F32" s="169" t="str">
        <f t="shared" si="2"/>
        <v/>
      </c>
      <c r="G32" s="169" t="str">
        <f t="shared" si="3"/>
        <v/>
      </c>
    </row>
    <row r="33" ht="37" customHeight="1" spans="1:7">
      <c r="A33" s="165">
        <v>110</v>
      </c>
      <c r="B33" s="198" t="s">
        <v>564</v>
      </c>
      <c r="C33" s="167">
        <f>SUM(C34,C45,C47,C48,C50)</f>
        <v>6346</v>
      </c>
      <c r="D33" s="167">
        <f>SUM(D34,D45,D47,D48,D50)</f>
        <v>66812</v>
      </c>
      <c r="E33" s="167">
        <f>SUM(E34,E45,E47,E48,E50)</f>
        <v>5711</v>
      </c>
      <c r="F33" s="169">
        <f t="shared" si="2"/>
        <v>0.899936968168925</v>
      </c>
      <c r="G33" s="169">
        <f t="shared" si="3"/>
        <v>0.0854786565287673</v>
      </c>
    </row>
    <row r="34" ht="37" customHeight="1" spans="1:7">
      <c r="A34" s="170">
        <v>11004</v>
      </c>
      <c r="B34" s="191" t="s">
        <v>565</v>
      </c>
      <c r="C34" s="172">
        <f>SUM(C35:C44)</f>
        <v>2850</v>
      </c>
      <c r="D34" s="172">
        <f>SUM(D35:D44)</f>
        <v>2916</v>
      </c>
      <c r="E34" s="172">
        <f>SUM(E35:E44)</f>
        <v>3000</v>
      </c>
      <c r="F34" s="169">
        <f t="shared" si="2"/>
        <v>1.05263157894737</v>
      </c>
      <c r="G34" s="169">
        <f t="shared" si="3"/>
        <v>1.02880658436214</v>
      </c>
    </row>
    <row r="35" ht="37" customHeight="1" spans="1:7">
      <c r="A35" s="170">
        <v>1100403</v>
      </c>
      <c r="B35" s="208" t="s">
        <v>566</v>
      </c>
      <c r="C35" s="172">
        <v>0</v>
      </c>
      <c r="D35" s="172">
        <v>0</v>
      </c>
      <c r="E35" s="172">
        <v>0</v>
      </c>
      <c r="F35" s="209" t="str">
        <f t="shared" si="2"/>
        <v/>
      </c>
      <c r="G35" s="209" t="str">
        <f t="shared" si="3"/>
        <v/>
      </c>
    </row>
    <row r="36" ht="37" customHeight="1" spans="1:7">
      <c r="A36" s="170" t="s">
        <v>567</v>
      </c>
      <c r="B36" s="191" t="s">
        <v>568</v>
      </c>
      <c r="C36" s="172">
        <v>0</v>
      </c>
      <c r="D36" s="210">
        <v>0</v>
      </c>
      <c r="E36" s="172">
        <v>0</v>
      </c>
      <c r="F36" s="169" t="str">
        <f t="shared" si="2"/>
        <v/>
      </c>
      <c r="G36" s="169" t="str">
        <f t="shared" si="3"/>
        <v/>
      </c>
    </row>
    <row r="37" ht="37" customHeight="1" spans="1:7">
      <c r="A37" s="170" t="s">
        <v>569</v>
      </c>
      <c r="B37" s="191" t="s">
        <v>570</v>
      </c>
      <c r="C37" s="172">
        <v>0</v>
      </c>
      <c r="D37" s="210">
        <v>0</v>
      </c>
      <c r="E37" s="172">
        <v>0</v>
      </c>
      <c r="F37" s="169" t="str">
        <f t="shared" ref="F37:F51" si="4">IF(C37&lt;&gt;0,E37/C37,"")</f>
        <v/>
      </c>
      <c r="G37" s="169" t="str">
        <f t="shared" ref="G37:G51" si="5">IF(D37&lt;&gt;0,E37/D37,"")</f>
        <v/>
      </c>
    </row>
    <row r="38" ht="37" customHeight="1" spans="1:7">
      <c r="A38" s="170" t="s">
        <v>571</v>
      </c>
      <c r="B38" s="191" t="s">
        <v>572</v>
      </c>
      <c r="C38" s="172">
        <v>280</v>
      </c>
      <c r="D38" s="210">
        <v>510</v>
      </c>
      <c r="E38" s="172">
        <v>430</v>
      </c>
      <c r="F38" s="169">
        <f t="shared" si="4"/>
        <v>1.53571428571429</v>
      </c>
      <c r="G38" s="169">
        <f t="shared" si="5"/>
        <v>0.843137254901961</v>
      </c>
    </row>
    <row r="39" ht="37" customHeight="1" spans="1:7">
      <c r="A39" s="170" t="s">
        <v>573</v>
      </c>
      <c r="B39" s="191" t="s">
        <v>574</v>
      </c>
      <c r="C39" s="172">
        <v>0</v>
      </c>
      <c r="D39" s="210"/>
      <c r="E39" s="172">
        <v>0</v>
      </c>
      <c r="F39" s="169" t="str">
        <f t="shared" si="4"/>
        <v/>
      </c>
      <c r="G39" s="169" t="str">
        <f t="shared" si="5"/>
        <v/>
      </c>
    </row>
    <row r="40" ht="37" customHeight="1" spans="1:7">
      <c r="A40" s="170" t="s">
        <v>575</v>
      </c>
      <c r="B40" s="191" t="s">
        <v>576</v>
      </c>
      <c r="C40" s="172">
        <v>0</v>
      </c>
      <c r="D40" s="210">
        <v>512</v>
      </c>
      <c r="E40" s="172">
        <v>520</v>
      </c>
      <c r="F40" s="169" t="str">
        <f t="shared" si="4"/>
        <v/>
      </c>
      <c r="G40" s="169">
        <f t="shared" si="5"/>
        <v>1.015625</v>
      </c>
    </row>
    <row r="41" ht="37" customHeight="1" spans="1:7">
      <c r="A41" s="170" t="s">
        <v>577</v>
      </c>
      <c r="B41" s="191" t="s">
        <v>578</v>
      </c>
      <c r="C41" s="172">
        <v>1888</v>
      </c>
      <c r="D41" s="210">
        <v>1120</v>
      </c>
      <c r="E41" s="172">
        <f>1888-520</f>
        <v>1368</v>
      </c>
      <c r="F41" s="169">
        <f t="shared" si="4"/>
        <v>0.724576271186441</v>
      </c>
      <c r="G41" s="169">
        <f t="shared" si="5"/>
        <v>1.22142857142857</v>
      </c>
    </row>
    <row r="42" ht="37" customHeight="1" spans="1:7">
      <c r="A42" s="170" t="s">
        <v>579</v>
      </c>
      <c r="B42" s="191" t="s">
        <v>580</v>
      </c>
      <c r="C42" s="172">
        <v>0</v>
      </c>
      <c r="D42" s="210"/>
      <c r="E42" s="172">
        <v>0</v>
      </c>
      <c r="F42" s="169" t="str">
        <f t="shared" si="4"/>
        <v/>
      </c>
      <c r="G42" s="169" t="str">
        <f t="shared" si="5"/>
        <v/>
      </c>
    </row>
    <row r="43" ht="37" customHeight="1" spans="1:7">
      <c r="A43" s="170" t="s">
        <v>581</v>
      </c>
      <c r="B43" s="191" t="s">
        <v>582</v>
      </c>
      <c r="C43" s="172">
        <v>0</v>
      </c>
      <c r="D43" s="210">
        <v>0</v>
      </c>
      <c r="E43" s="172">
        <v>0</v>
      </c>
      <c r="F43" s="169" t="str">
        <f t="shared" si="4"/>
        <v/>
      </c>
      <c r="G43" s="169" t="str">
        <f t="shared" si="5"/>
        <v/>
      </c>
    </row>
    <row r="44" ht="37" customHeight="1" spans="1:7">
      <c r="A44" s="170" t="s">
        <v>583</v>
      </c>
      <c r="B44" s="191" t="s">
        <v>584</v>
      </c>
      <c r="C44" s="172">
        <v>682</v>
      </c>
      <c r="D44" s="210">
        <v>774</v>
      </c>
      <c r="E44" s="172">
        <v>682</v>
      </c>
      <c r="F44" s="169">
        <f t="shared" si="4"/>
        <v>1</v>
      </c>
      <c r="G44" s="169">
        <f t="shared" si="5"/>
        <v>0.881136950904393</v>
      </c>
    </row>
    <row r="45" ht="37" customHeight="1" spans="1:7">
      <c r="A45" s="170" t="s">
        <v>182</v>
      </c>
      <c r="B45" s="191" t="s">
        <v>585</v>
      </c>
      <c r="C45" s="172">
        <f>C46</f>
        <v>0</v>
      </c>
      <c r="D45" s="172">
        <f>D46</f>
        <v>0</v>
      </c>
      <c r="E45" s="172">
        <f>E46</f>
        <v>0</v>
      </c>
      <c r="F45" s="169" t="str">
        <f t="shared" si="4"/>
        <v/>
      </c>
      <c r="G45" s="169" t="str">
        <f t="shared" si="5"/>
        <v/>
      </c>
    </row>
    <row r="46" ht="37" customHeight="1" spans="1:7">
      <c r="A46" s="170" t="s">
        <v>586</v>
      </c>
      <c r="B46" s="191" t="s">
        <v>587</v>
      </c>
      <c r="C46" s="172">
        <v>0</v>
      </c>
      <c r="D46" s="172">
        <v>0</v>
      </c>
      <c r="E46" s="172">
        <v>0</v>
      </c>
      <c r="F46" s="169" t="str">
        <f t="shared" si="4"/>
        <v/>
      </c>
      <c r="G46" s="169" t="str">
        <f t="shared" si="5"/>
        <v/>
      </c>
    </row>
    <row r="47" ht="37" customHeight="1" spans="1:7">
      <c r="A47" s="170">
        <v>11008</v>
      </c>
      <c r="B47" s="191" t="s">
        <v>588</v>
      </c>
      <c r="C47" s="172">
        <v>1192</v>
      </c>
      <c r="D47" s="172">
        <v>1192</v>
      </c>
      <c r="E47" s="172">
        <v>2711</v>
      </c>
      <c r="F47" s="169">
        <f t="shared" si="4"/>
        <v>2.2743288590604</v>
      </c>
      <c r="G47" s="169">
        <f t="shared" si="5"/>
        <v>2.2743288590604</v>
      </c>
    </row>
    <row r="48" ht="37" customHeight="1" spans="1:7">
      <c r="A48" s="170">
        <v>11009</v>
      </c>
      <c r="B48" s="191" t="s">
        <v>589</v>
      </c>
      <c r="C48" s="172">
        <f>C49</f>
        <v>0</v>
      </c>
      <c r="D48" s="172">
        <f>D49</f>
        <v>0</v>
      </c>
      <c r="E48" s="172">
        <f>E49</f>
        <v>0</v>
      </c>
      <c r="F48" s="169" t="str">
        <f t="shared" si="4"/>
        <v/>
      </c>
      <c r="G48" s="169" t="str">
        <f t="shared" si="5"/>
        <v/>
      </c>
    </row>
    <row r="49" ht="37" customHeight="1" spans="1:7">
      <c r="A49" s="170">
        <v>1100902</v>
      </c>
      <c r="B49" s="191" t="s">
        <v>590</v>
      </c>
      <c r="C49" s="172">
        <v>0</v>
      </c>
      <c r="D49" s="172">
        <v>0</v>
      </c>
      <c r="E49" s="172">
        <v>0</v>
      </c>
      <c r="F49" s="169" t="str">
        <f t="shared" si="4"/>
        <v/>
      </c>
      <c r="G49" s="169" t="str">
        <f t="shared" si="5"/>
        <v/>
      </c>
    </row>
    <row r="50" ht="37" customHeight="1" spans="1:7">
      <c r="A50" s="170">
        <v>11011</v>
      </c>
      <c r="B50" s="191" t="s">
        <v>591</v>
      </c>
      <c r="C50" s="172">
        <v>2304</v>
      </c>
      <c r="D50" s="172">
        <v>62704</v>
      </c>
      <c r="E50" s="172">
        <v>0</v>
      </c>
      <c r="F50" s="169">
        <f t="shared" si="4"/>
        <v>0</v>
      </c>
      <c r="G50" s="169">
        <f t="shared" si="5"/>
        <v>0</v>
      </c>
    </row>
    <row r="51" ht="37" customHeight="1" spans="1:7">
      <c r="A51" s="196"/>
      <c r="B51" s="197" t="s">
        <v>592</v>
      </c>
      <c r="C51" s="167">
        <f>SUM(C31:C33)</f>
        <v>21511</v>
      </c>
      <c r="D51" s="167">
        <f>SUM(D31:D33)</f>
        <v>79834</v>
      </c>
      <c r="E51" s="167">
        <f>SUM(E31:E33)</f>
        <v>21364</v>
      </c>
      <c r="F51" s="190">
        <f t="shared" si="4"/>
        <v>0.993166287015945</v>
      </c>
      <c r="G51" s="190">
        <f t="shared" si="5"/>
        <v>0.267605280957988</v>
      </c>
    </row>
    <row r="52" customHeight="1" spans="1:7">
      <c r="A52" s="145"/>
      <c r="B52" s="211"/>
      <c r="C52" s="212"/>
      <c r="D52" s="212"/>
      <c r="E52" s="212"/>
      <c r="F52" s="212"/>
      <c r="G52" s="212"/>
    </row>
    <row r="53" customHeight="1" spans="1:7">
      <c r="A53" s="145"/>
      <c r="B53" s="211"/>
      <c r="C53" s="212"/>
      <c r="D53" s="212"/>
      <c r="E53" s="212"/>
      <c r="F53" s="212"/>
      <c r="G53" s="212"/>
    </row>
    <row r="54" customHeight="1" spans="1:7">
      <c r="A54" s="145"/>
      <c r="B54" s="211"/>
      <c r="C54" s="212"/>
      <c r="D54" s="212"/>
      <c r="E54" s="212"/>
      <c r="F54" s="212"/>
      <c r="G54" s="212"/>
    </row>
  </sheetData>
  <mergeCells count="7">
    <mergeCell ref="A4:G4"/>
    <mergeCell ref="A5:D5"/>
    <mergeCell ref="E6:G6"/>
    <mergeCell ref="A6:A7"/>
    <mergeCell ref="B6:B7"/>
    <mergeCell ref="C6:C7"/>
    <mergeCell ref="D6:D7"/>
  </mergeCells>
  <printOptions horizontalCentered="1"/>
  <pageMargins left="0.432638888888889" right="0.141666666666667" top="0.550694444444444" bottom="0.393055555555556" header="0.432638888888889" footer="0.175"/>
  <pageSetup paperSize="9" scale="80" fitToHeight="0" orientation="portrait" useFirstPageNumber="1"/>
  <headerFooter alignWithMargins="0" scaleWithDoc="0">
    <oddFooter>&amp;C&amp;"宋体"&amp;14- &amp;P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3"/>
  <sheetViews>
    <sheetView showGridLines="0" zoomScale="70" zoomScaleNormal="70" zoomScaleSheetLayoutView="60" workbookViewId="0">
      <pane xSplit="1" ySplit="7" topLeftCell="B8" activePane="bottomRight" state="frozenSplit"/>
      <selection/>
      <selection pane="topRight"/>
      <selection pane="bottomLeft"/>
      <selection pane="bottomRight" activeCell="B8" sqref="B8"/>
    </sheetView>
  </sheetViews>
  <sheetFormatPr defaultColWidth="10" defaultRowHeight="13.5" customHeight="1" outlineLevelCol="6"/>
  <cols>
    <col min="1" max="1" width="12.8518518518519" style="67" customWidth="1"/>
    <col min="2" max="2" width="40.6666666666667" style="178" customWidth="1"/>
    <col min="3" max="5" width="15.8888888888889" style="149" customWidth="1"/>
    <col min="6" max="7" width="18.287037037037" style="149" customWidth="1"/>
    <col min="8" max="26" width="10.287037037037" style="67" customWidth="1"/>
    <col min="27" max="16378" width="10" style="67" customWidth="1"/>
    <col min="16379" max="16384" width="10" style="67"/>
  </cols>
  <sheetData>
    <row r="1" ht="18" customHeight="1"/>
    <row r="2" ht="21.75" customHeight="1" spans="1:7">
      <c r="A2" s="179" t="s">
        <v>593</v>
      </c>
      <c r="B2" s="180"/>
      <c r="C2" s="160"/>
      <c r="D2" s="160"/>
      <c r="E2" s="160"/>
      <c r="F2" s="160"/>
      <c r="G2" s="160"/>
    </row>
    <row r="3" ht="21.75" customHeight="1" spans="1:7">
      <c r="A3" s="179"/>
      <c r="B3" s="180"/>
      <c r="C3" s="160"/>
      <c r="D3" s="160"/>
      <c r="E3" s="160"/>
      <c r="F3" s="160"/>
      <c r="G3" s="160"/>
    </row>
    <row r="4" ht="52" customHeight="1" spans="1:7">
      <c r="A4" s="181" t="s">
        <v>594</v>
      </c>
      <c r="B4" s="182"/>
      <c r="C4" s="183"/>
      <c r="D4" s="183"/>
      <c r="E4" s="183"/>
      <c r="F4" s="183"/>
      <c r="G4" s="183"/>
    </row>
    <row r="5" ht="32" customHeight="1" spans="1:7">
      <c r="A5" s="159"/>
      <c r="B5" s="184"/>
      <c r="C5" s="159"/>
      <c r="D5" s="159"/>
      <c r="E5" s="185"/>
      <c r="F5" s="185"/>
      <c r="G5" s="161" t="s">
        <v>512</v>
      </c>
    </row>
    <row r="6" s="151" customFormat="1" ht="13.8" spans="1:7">
      <c r="A6" s="162" t="s">
        <v>3</v>
      </c>
      <c r="B6" s="186" t="s">
        <v>213</v>
      </c>
      <c r="C6" s="163" t="s">
        <v>437</v>
      </c>
      <c r="D6" s="163" t="s">
        <v>438</v>
      </c>
      <c r="E6" s="125" t="s">
        <v>7</v>
      </c>
      <c r="F6" s="126"/>
      <c r="G6" s="127"/>
    </row>
    <row r="7" s="151" customFormat="1" ht="28.8" spans="1:7">
      <c r="A7" s="164"/>
      <c r="B7" s="187"/>
      <c r="C7" s="129"/>
      <c r="D7" s="129"/>
      <c r="E7" s="130" t="s">
        <v>8</v>
      </c>
      <c r="F7" s="188" t="s">
        <v>595</v>
      </c>
      <c r="G7" s="188" t="s">
        <v>596</v>
      </c>
    </row>
    <row r="8" ht="31" customHeight="1" spans="1:7">
      <c r="A8" s="170" t="s">
        <v>597</v>
      </c>
      <c r="B8" s="189" t="s">
        <v>598</v>
      </c>
      <c r="C8" s="167">
        <f>SUM(C9,C10,C11)</f>
        <v>0</v>
      </c>
      <c r="D8" s="167">
        <f>SUM(D9,D10,D11)</f>
        <v>0</v>
      </c>
      <c r="E8" s="167">
        <f>SUM(E9,E10,E11)</f>
        <v>0</v>
      </c>
      <c r="F8" s="190" t="str">
        <f t="shared" ref="F8:F19" si="0">IF(C8&lt;&gt;0,E8/C8,"")</f>
        <v/>
      </c>
      <c r="G8" s="190" t="str">
        <f>IF(D8&lt;&gt;0,E8/D8,"")</f>
        <v/>
      </c>
    </row>
    <row r="9" ht="31" customHeight="1" spans="1:7">
      <c r="A9" s="170" t="s">
        <v>599</v>
      </c>
      <c r="B9" s="191" t="s">
        <v>600</v>
      </c>
      <c r="C9" s="172">
        <v>0</v>
      </c>
      <c r="D9" s="172">
        <v>0</v>
      </c>
      <c r="E9" s="172">
        <v>0</v>
      </c>
      <c r="F9" s="190" t="str">
        <f t="shared" si="0"/>
        <v/>
      </c>
      <c r="G9" s="190" t="str">
        <f t="shared" ref="G8:G19" si="1">IF(D9&lt;&gt;0,E9/D9,"")</f>
        <v/>
      </c>
    </row>
    <row r="10" ht="31" customHeight="1" spans="1:7">
      <c r="A10" s="170" t="s">
        <v>601</v>
      </c>
      <c r="B10" s="191" t="s">
        <v>602</v>
      </c>
      <c r="C10" s="172">
        <v>0</v>
      </c>
      <c r="D10" s="172">
        <v>0</v>
      </c>
      <c r="E10" s="172">
        <v>0</v>
      </c>
      <c r="F10" s="190" t="str">
        <f t="shared" si="0"/>
        <v/>
      </c>
      <c r="G10" s="190" t="str">
        <f t="shared" si="1"/>
        <v/>
      </c>
    </row>
    <row r="11" ht="31" customHeight="1" spans="1:7">
      <c r="A11" s="170" t="s">
        <v>603</v>
      </c>
      <c r="B11" s="191" t="s">
        <v>604</v>
      </c>
      <c r="C11" s="172">
        <v>0</v>
      </c>
      <c r="D11" s="172">
        <v>0</v>
      </c>
      <c r="E11" s="172">
        <v>0</v>
      </c>
      <c r="F11" s="190" t="str">
        <f t="shared" si="0"/>
        <v/>
      </c>
      <c r="G11" s="190" t="str">
        <f t="shared" si="1"/>
        <v/>
      </c>
    </row>
    <row r="12" s="151" customFormat="1" ht="31" customHeight="1" spans="1:7">
      <c r="A12" s="165" t="s">
        <v>605</v>
      </c>
      <c r="B12" s="189" t="s">
        <v>606</v>
      </c>
      <c r="C12" s="167">
        <f>SUM(C13,C17,C18)</f>
        <v>333</v>
      </c>
      <c r="D12" s="167">
        <f>SUM(D13,D17,D18)</f>
        <v>459</v>
      </c>
      <c r="E12" s="167">
        <f>SUM(E13,E17,E18)</f>
        <v>510</v>
      </c>
      <c r="F12" s="190">
        <f t="shared" si="0"/>
        <v>1.53153153153153</v>
      </c>
      <c r="G12" s="190">
        <f t="shared" si="1"/>
        <v>1.11111111111111</v>
      </c>
    </row>
    <row r="13" ht="31" customHeight="1" spans="1:7">
      <c r="A13" s="170" t="s">
        <v>607</v>
      </c>
      <c r="B13" s="191" t="s">
        <v>608</v>
      </c>
      <c r="C13" s="172">
        <f>SUM(C14:C16)</f>
        <v>333</v>
      </c>
      <c r="D13" s="172">
        <f>SUM(D14:D16)</f>
        <v>459</v>
      </c>
      <c r="E13" s="172">
        <f>SUM(E14:E16)</f>
        <v>510</v>
      </c>
      <c r="F13" s="169">
        <f t="shared" si="0"/>
        <v>1.53153153153153</v>
      </c>
      <c r="G13" s="169">
        <f t="shared" si="1"/>
        <v>1.11111111111111</v>
      </c>
    </row>
    <row r="14" ht="31" customHeight="1" spans="1:7">
      <c r="A14" s="170" t="s">
        <v>609</v>
      </c>
      <c r="B14" s="191" t="s">
        <v>610</v>
      </c>
      <c r="C14" s="172">
        <v>333</v>
      </c>
      <c r="D14" s="192">
        <v>240</v>
      </c>
      <c r="E14" s="192">
        <v>320</v>
      </c>
      <c r="F14" s="169">
        <f t="shared" si="0"/>
        <v>0.960960960960961</v>
      </c>
      <c r="G14" s="169">
        <f t="shared" si="1"/>
        <v>1.33333333333333</v>
      </c>
    </row>
    <row r="15" ht="31" customHeight="1" spans="1:7">
      <c r="A15" s="170" t="s">
        <v>611</v>
      </c>
      <c r="B15" s="191" t="s">
        <v>612</v>
      </c>
      <c r="C15" s="172"/>
      <c r="D15" s="192">
        <v>219</v>
      </c>
      <c r="E15" s="192">
        <v>190</v>
      </c>
      <c r="F15" s="169" t="str">
        <f t="shared" si="0"/>
        <v/>
      </c>
      <c r="G15" s="169">
        <f t="shared" si="1"/>
        <v>0.867579908675799</v>
      </c>
    </row>
    <row r="16" ht="31" customHeight="1" spans="1:7">
      <c r="A16" s="170" t="s">
        <v>613</v>
      </c>
      <c r="B16" s="191" t="s">
        <v>614</v>
      </c>
      <c r="C16" s="172">
        <v>0</v>
      </c>
      <c r="D16" s="172">
        <v>0</v>
      </c>
      <c r="E16" s="172">
        <v>0</v>
      </c>
      <c r="F16" s="169" t="str">
        <f t="shared" si="0"/>
        <v/>
      </c>
      <c r="G16" s="169" t="str">
        <f t="shared" si="1"/>
        <v/>
      </c>
    </row>
    <row r="17" ht="31" customHeight="1" spans="1:7">
      <c r="A17" s="170" t="s">
        <v>615</v>
      </c>
      <c r="B17" s="191" t="s">
        <v>616</v>
      </c>
      <c r="C17" s="172">
        <v>0</v>
      </c>
      <c r="D17" s="172">
        <v>0</v>
      </c>
      <c r="E17" s="172">
        <v>0</v>
      </c>
      <c r="F17" s="169" t="str">
        <f t="shared" si="0"/>
        <v/>
      </c>
      <c r="G17" s="169" t="str">
        <f t="shared" si="1"/>
        <v/>
      </c>
    </row>
    <row r="18" ht="31" customHeight="1" spans="1:7">
      <c r="A18" s="170" t="s">
        <v>617</v>
      </c>
      <c r="B18" s="191" t="s">
        <v>618</v>
      </c>
      <c r="C18" s="172">
        <v>0</v>
      </c>
      <c r="D18" s="172">
        <v>0</v>
      </c>
      <c r="E18" s="172">
        <v>0</v>
      </c>
      <c r="F18" s="169" t="str">
        <f t="shared" si="0"/>
        <v/>
      </c>
      <c r="G18" s="169" t="str">
        <f t="shared" si="1"/>
        <v/>
      </c>
    </row>
    <row r="19" ht="31" customHeight="1" spans="1:7">
      <c r="A19" s="170" t="s">
        <v>619</v>
      </c>
      <c r="B19" s="189" t="s">
        <v>620</v>
      </c>
      <c r="C19" s="167">
        <v>0</v>
      </c>
      <c r="D19" s="167">
        <v>0</v>
      </c>
      <c r="E19" s="167">
        <v>0</v>
      </c>
      <c r="F19" s="169" t="str">
        <f t="shared" si="0"/>
        <v/>
      </c>
      <c r="G19" s="169" t="str">
        <f t="shared" si="1"/>
        <v/>
      </c>
    </row>
    <row r="20" s="151" customFormat="1" ht="31" customHeight="1" spans="1:7">
      <c r="A20" s="165" t="s">
        <v>621</v>
      </c>
      <c r="B20" s="193" t="s">
        <v>622</v>
      </c>
      <c r="C20" s="167">
        <f>SUM(C21,C37,C38,C39,C40,C44,C45,C46,C47,C48)</f>
        <v>5000</v>
      </c>
      <c r="D20" s="167">
        <f>SUM(D21,D37,D38,D39,D40,D44,D45,D46,D47,D48)</f>
        <v>7611</v>
      </c>
      <c r="E20" s="167">
        <f>SUM(E21,E37,E38,E39,E40,E44,E45,E46,E47,E48)</f>
        <v>8412</v>
      </c>
      <c r="F20" s="190">
        <f t="shared" ref="F20:F56" si="2">IF(C20&lt;&gt;0,E20/C20,"")</f>
        <v>1.6824</v>
      </c>
      <c r="G20" s="190">
        <f t="shared" ref="G20:G56" si="3">IF(D20&lt;&gt;0,E20/D20,"")</f>
        <v>1.10524241229799</v>
      </c>
    </row>
    <row r="21" ht="31" customHeight="1" spans="1:7">
      <c r="A21" s="170" t="s">
        <v>623</v>
      </c>
      <c r="B21" s="191" t="s">
        <v>624</v>
      </c>
      <c r="C21" s="172">
        <f>SUM(C22:C36)</f>
        <v>5000</v>
      </c>
      <c r="D21" s="172">
        <f>SUM(D22:D36)</f>
        <v>7528</v>
      </c>
      <c r="E21" s="172">
        <f>SUM(E22:E36)</f>
        <v>8322</v>
      </c>
      <c r="F21" s="169">
        <f t="shared" si="2"/>
        <v>1.6644</v>
      </c>
      <c r="G21" s="169">
        <f t="shared" si="3"/>
        <v>1.10547290116897</v>
      </c>
    </row>
    <row r="22" ht="31" customHeight="1" spans="1:7">
      <c r="A22" s="170" t="s">
        <v>625</v>
      </c>
      <c r="B22" s="191" t="s">
        <v>626</v>
      </c>
      <c r="C22" s="172">
        <v>1061</v>
      </c>
      <c r="D22" s="192">
        <v>270</v>
      </c>
      <c r="E22" s="172">
        <v>322</v>
      </c>
      <c r="F22" s="169">
        <f t="shared" si="2"/>
        <v>0.303487276154571</v>
      </c>
      <c r="G22" s="169">
        <f t="shared" si="3"/>
        <v>1.19259259259259</v>
      </c>
    </row>
    <row r="23" ht="31" customHeight="1" spans="1:7">
      <c r="A23" s="170" t="s">
        <v>627</v>
      </c>
      <c r="B23" s="191" t="s">
        <v>628</v>
      </c>
      <c r="C23" s="172">
        <v>902</v>
      </c>
      <c r="D23" s="172">
        <v>0</v>
      </c>
      <c r="E23" s="172">
        <v>0</v>
      </c>
      <c r="F23" s="169">
        <f t="shared" si="2"/>
        <v>0</v>
      </c>
      <c r="G23" s="169" t="str">
        <f t="shared" si="3"/>
        <v/>
      </c>
    </row>
    <row r="24" ht="31" customHeight="1" spans="1:7">
      <c r="A24" s="170" t="s">
        <v>629</v>
      </c>
      <c r="B24" s="191" t="s">
        <v>630</v>
      </c>
      <c r="C24" s="172">
        <v>0</v>
      </c>
      <c r="D24" s="172">
        <v>0</v>
      </c>
      <c r="E24" s="172">
        <v>0</v>
      </c>
      <c r="F24" s="169" t="str">
        <f t="shared" si="2"/>
        <v/>
      </c>
      <c r="G24" s="169" t="str">
        <f t="shared" si="3"/>
        <v/>
      </c>
    </row>
    <row r="25" ht="31" customHeight="1" spans="1:7">
      <c r="A25" s="170" t="s">
        <v>631</v>
      </c>
      <c r="B25" s="191" t="s">
        <v>632</v>
      </c>
      <c r="C25" s="172">
        <v>50</v>
      </c>
      <c r="D25" s="172">
        <v>2972</v>
      </c>
      <c r="E25" s="172">
        <v>2820</v>
      </c>
      <c r="F25" s="169">
        <f t="shared" si="2"/>
        <v>56.4</v>
      </c>
      <c r="G25" s="169">
        <f t="shared" si="3"/>
        <v>0.94885598923284</v>
      </c>
    </row>
    <row r="26" ht="31" customHeight="1" spans="1:7">
      <c r="A26" s="170" t="s">
        <v>633</v>
      </c>
      <c r="B26" s="191" t="s">
        <v>634</v>
      </c>
      <c r="C26" s="172">
        <v>0</v>
      </c>
      <c r="D26" s="172">
        <v>0</v>
      </c>
      <c r="E26" s="172">
        <v>0</v>
      </c>
      <c r="F26" s="169" t="str">
        <f t="shared" si="2"/>
        <v/>
      </c>
      <c r="G26" s="169" t="str">
        <f t="shared" si="3"/>
        <v/>
      </c>
    </row>
    <row r="27" ht="31" customHeight="1" spans="1:7">
      <c r="A27" s="170" t="s">
        <v>635</v>
      </c>
      <c r="B27" s="191" t="s">
        <v>636</v>
      </c>
      <c r="C27" s="172">
        <v>0</v>
      </c>
      <c r="D27" s="172">
        <v>0</v>
      </c>
      <c r="E27" s="172">
        <v>0</v>
      </c>
      <c r="F27" s="169" t="str">
        <f t="shared" si="2"/>
        <v/>
      </c>
      <c r="G27" s="169" t="str">
        <f t="shared" si="3"/>
        <v/>
      </c>
    </row>
    <row r="28" ht="31" customHeight="1" spans="1:7">
      <c r="A28" s="170" t="s">
        <v>637</v>
      </c>
      <c r="B28" s="191" t="s">
        <v>638</v>
      </c>
      <c r="C28" s="172">
        <v>0</v>
      </c>
      <c r="D28" s="172">
        <v>0</v>
      </c>
      <c r="E28" s="172">
        <v>0</v>
      </c>
      <c r="F28" s="169" t="str">
        <f t="shared" si="2"/>
        <v/>
      </c>
      <c r="G28" s="169" t="str">
        <f t="shared" si="3"/>
        <v/>
      </c>
    </row>
    <row r="29" ht="31" customHeight="1" spans="1:7">
      <c r="A29" s="170" t="s">
        <v>639</v>
      </c>
      <c r="B29" s="191" t="s">
        <v>640</v>
      </c>
      <c r="C29" s="172">
        <v>0</v>
      </c>
      <c r="D29" s="172">
        <v>0</v>
      </c>
      <c r="E29" s="172">
        <v>0</v>
      </c>
      <c r="F29" s="169" t="str">
        <f t="shared" si="2"/>
        <v/>
      </c>
      <c r="G29" s="169" t="str">
        <f t="shared" si="3"/>
        <v/>
      </c>
    </row>
    <row r="30" ht="31" customHeight="1" spans="1:7">
      <c r="A30" s="170" t="s">
        <v>641</v>
      </c>
      <c r="B30" s="191" t="s">
        <v>642</v>
      </c>
      <c r="C30" s="172">
        <v>0</v>
      </c>
      <c r="D30" s="172">
        <v>0</v>
      </c>
      <c r="E30" s="172">
        <v>0</v>
      </c>
      <c r="F30" s="169" t="str">
        <f t="shared" si="2"/>
        <v/>
      </c>
      <c r="G30" s="169" t="str">
        <f t="shared" si="3"/>
        <v/>
      </c>
    </row>
    <row r="31" ht="31" customHeight="1" spans="1:7">
      <c r="A31" s="170" t="s">
        <v>643</v>
      </c>
      <c r="B31" s="191" t="s">
        <v>644</v>
      </c>
      <c r="C31" s="172">
        <v>0</v>
      </c>
      <c r="D31" s="172">
        <v>0</v>
      </c>
      <c r="E31" s="172">
        <v>0</v>
      </c>
      <c r="F31" s="169" t="str">
        <f t="shared" si="2"/>
        <v/>
      </c>
      <c r="G31" s="169" t="str">
        <f t="shared" si="3"/>
        <v/>
      </c>
    </row>
    <row r="32" ht="31" customHeight="1" spans="1:7">
      <c r="A32" s="170" t="s">
        <v>645</v>
      </c>
      <c r="B32" s="191" t="s">
        <v>646</v>
      </c>
      <c r="C32" s="172">
        <v>0</v>
      </c>
      <c r="D32" s="172">
        <v>0</v>
      </c>
      <c r="E32" s="172">
        <v>0</v>
      </c>
      <c r="F32" s="169" t="str">
        <f t="shared" si="2"/>
        <v/>
      </c>
      <c r="G32" s="169" t="str">
        <f t="shared" si="3"/>
        <v/>
      </c>
    </row>
    <row r="33" ht="31" customHeight="1" spans="1:7">
      <c r="A33" s="170" t="s">
        <v>647</v>
      </c>
      <c r="B33" s="191" t="s">
        <v>648</v>
      </c>
      <c r="C33" s="172">
        <v>0</v>
      </c>
      <c r="D33" s="172">
        <v>0</v>
      </c>
      <c r="E33" s="172">
        <v>0</v>
      </c>
      <c r="F33" s="169" t="str">
        <f t="shared" si="2"/>
        <v/>
      </c>
      <c r="G33" s="169" t="str">
        <f t="shared" si="3"/>
        <v/>
      </c>
    </row>
    <row r="34" ht="31" customHeight="1" spans="1:7">
      <c r="A34" s="170" t="s">
        <v>649</v>
      </c>
      <c r="B34" s="191" t="s">
        <v>650</v>
      </c>
      <c r="C34" s="172">
        <v>0</v>
      </c>
      <c r="D34" s="172">
        <v>0</v>
      </c>
      <c r="E34" s="172">
        <v>0</v>
      </c>
      <c r="F34" s="169" t="str">
        <f t="shared" si="2"/>
        <v/>
      </c>
      <c r="G34" s="169" t="str">
        <f t="shared" si="3"/>
        <v/>
      </c>
    </row>
    <row r="35" ht="31" customHeight="1" spans="1:7">
      <c r="A35" s="170" t="s">
        <v>651</v>
      </c>
      <c r="B35" s="191" t="s">
        <v>652</v>
      </c>
      <c r="C35" s="172">
        <v>0</v>
      </c>
      <c r="D35" s="172">
        <v>0</v>
      </c>
      <c r="E35" s="172">
        <v>0</v>
      </c>
      <c r="F35" s="169" t="str">
        <f t="shared" si="2"/>
        <v/>
      </c>
      <c r="G35" s="169" t="str">
        <f t="shared" si="3"/>
        <v/>
      </c>
    </row>
    <row r="36" ht="31" customHeight="1" spans="1:7">
      <c r="A36" s="170" t="s">
        <v>653</v>
      </c>
      <c r="B36" s="191" t="s">
        <v>654</v>
      </c>
      <c r="C36" s="172">
        <v>2987</v>
      </c>
      <c r="D36" s="192">
        <v>4286</v>
      </c>
      <c r="E36" s="172">
        <v>5180</v>
      </c>
      <c r="F36" s="169">
        <f t="shared" si="2"/>
        <v>1.73418145296284</v>
      </c>
      <c r="G36" s="169">
        <f t="shared" si="3"/>
        <v>1.20858609426038</v>
      </c>
    </row>
    <row r="37" ht="31" customHeight="1" spans="1:7">
      <c r="A37" s="170" t="s">
        <v>655</v>
      </c>
      <c r="B37" s="191" t="s">
        <v>656</v>
      </c>
      <c r="C37" s="172">
        <v>0</v>
      </c>
      <c r="D37" s="172">
        <v>0</v>
      </c>
      <c r="E37" s="172">
        <v>0</v>
      </c>
      <c r="F37" s="169" t="str">
        <f t="shared" si="2"/>
        <v/>
      </c>
      <c r="G37" s="169" t="str">
        <f t="shared" si="3"/>
        <v/>
      </c>
    </row>
    <row r="38" ht="31" customHeight="1" spans="1:7">
      <c r="A38" s="170" t="s">
        <v>657</v>
      </c>
      <c r="B38" s="191" t="s">
        <v>658</v>
      </c>
      <c r="C38" s="172">
        <v>0</v>
      </c>
      <c r="D38" s="172">
        <v>0</v>
      </c>
      <c r="E38" s="172">
        <v>0</v>
      </c>
      <c r="F38" s="169" t="str">
        <f t="shared" si="2"/>
        <v/>
      </c>
      <c r="G38" s="169" t="str">
        <f t="shared" si="3"/>
        <v/>
      </c>
    </row>
    <row r="39" ht="31" customHeight="1" spans="1:7">
      <c r="A39" s="170" t="s">
        <v>659</v>
      </c>
      <c r="B39" s="191" t="s">
        <v>660</v>
      </c>
      <c r="C39" s="172">
        <v>0</v>
      </c>
      <c r="D39" s="172">
        <v>0</v>
      </c>
      <c r="E39" s="172">
        <v>0</v>
      </c>
      <c r="F39" s="169" t="str">
        <f t="shared" si="2"/>
        <v/>
      </c>
      <c r="G39" s="169" t="str">
        <f t="shared" si="3"/>
        <v/>
      </c>
    </row>
    <row r="40" ht="31" customHeight="1" spans="1:7">
      <c r="A40" s="170" t="s">
        <v>661</v>
      </c>
      <c r="B40" s="191" t="s">
        <v>662</v>
      </c>
      <c r="C40" s="172">
        <f>SUM(C41:C43)</f>
        <v>0</v>
      </c>
      <c r="D40" s="172">
        <f>SUM(D41:D43)</f>
        <v>83</v>
      </c>
      <c r="E40" s="172">
        <f>SUM(E41:E43)</f>
        <v>90</v>
      </c>
      <c r="F40" s="169" t="str">
        <f t="shared" si="2"/>
        <v/>
      </c>
      <c r="G40" s="169">
        <f t="shared" si="3"/>
        <v>1.08433734939759</v>
      </c>
    </row>
    <row r="41" ht="31" customHeight="1" spans="1:7">
      <c r="A41" s="170" t="s">
        <v>663</v>
      </c>
      <c r="B41" s="191" t="s">
        <v>664</v>
      </c>
      <c r="C41" s="172">
        <v>0</v>
      </c>
      <c r="D41" s="172">
        <v>83</v>
      </c>
      <c r="E41" s="172">
        <v>90</v>
      </c>
      <c r="F41" s="169" t="str">
        <f t="shared" si="2"/>
        <v/>
      </c>
      <c r="G41" s="169">
        <f t="shared" si="3"/>
        <v>1.08433734939759</v>
      </c>
    </row>
    <row r="42" ht="31" customHeight="1" spans="1:7">
      <c r="A42" s="170" t="s">
        <v>665</v>
      </c>
      <c r="B42" s="191" t="s">
        <v>666</v>
      </c>
      <c r="C42" s="172">
        <v>0</v>
      </c>
      <c r="D42" s="172">
        <v>0</v>
      </c>
      <c r="E42" s="172">
        <v>0</v>
      </c>
      <c r="F42" s="169" t="str">
        <f t="shared" si="2"/>
        <v/>
      </c>
      <c r="G42" s="169" t="str">
        <f t="shared" si="3"/>
        <v/>
      </c>
    </row>
    <row r="43" ht="31" customHeight="1" spans="1:7">
      <c r="A43" s="170" t="s">
        <v>667</v>
      </c>
      <c r="B43" s="191" t="s">
        <v>668</v>
      </c>
      <c r="C43" s="172">
        <v>0</v>
      </c>
      <c r="D43" s="172">
        <v>0</v>
      </c>
      <c r="E43" s="172">
        <v>0</v>
      </c>
      <c r="F43" s="169" t="str">
        <f t="shared" si="2"/>
        <v/>
      </c>
      <c r="G43" s="169" t="str">
        <f t="shared" si="3"/>
        <v/>
      </c>
    </row>
    <row r="44" ht="31" customHeight="1" spans="1:7">
      <c r="A44" s="170" t="s">
        <v>669</v>
      </c>
      <c r="B44" s="191" t="s">
        <v>670</v>
      </c>
      <c r="C44" s="172">
        <v>0</v>
      </c>
      <c r="D44" s="172">
        <v>0</v>
      </c>
      <c r="E44" s="172">
        <v>0</v>
      </c>
      <c r="F44" s="169" t="str">
        <f t="shared" si="2"/>
        <v/>
      </c>
      <c r="G44" s="169" t="str">
        <f t="shared" si="3"/>
        <v/>
      </c>
    </row>
    <row r="45" ht="31" customHeight="1" spans="1:7">
      <c r="A45" s="170" t="s">
        <v>671</v>
      </c>
      <c r="B45" s="191" t="s">
        <v>672</v>
      </c>
      <c r="C45" s="172">
        <v>0</v>
      </c>
      <c r="D45" s="172">
        <v>0</v>
      </c>
      <c r="E45" s="172">
        <v>0</v>
      </c>
      <c r="F45" s="169" t="str">
        <f t="shared" si="2"/>
        <v/>
      </c>
      <c r="G45" s="169" t="str">
        <f t="shared" si="3"/>
        <v/>
      </c>
    </row>
    <row r="46" ht="31" customHeight="1" spans="1:7">
      <c r="A46" s="170" t="s">
        <v>673</v>
      </c>
      <c r="B46" s="191" t="s">
        <v>674</v>
      </c>
      <c r="C46" s="172">
        <v>0</v>
      </c>
      <c r="D46" s="172">
        <v>0</v>
      </c>
      <c r="E46" s="172">
        <v>0</v>
      </c>
      <c r="F46" s="169" t="str">
        <f t="shared" si="2"/>
        <v/>
      </c>
      <c r="G46" s="169" t="str">
        <f t="shared" si="3"/>
        <v/>
      </c>
    </row>
    <row r="47" ht="31" customHeight="1" spans="1:7">
      <c r="A47" s="170" t="s">
        <v>675</v>
      </c>
      <c r="B47" s="191" t="s">
        <v>676</v>
      </c>
      <c r="C47" s="172">
        <v>0</v>
      </c>
      <c r="D47" s="172">
        <v>0</v>
      </c>
      <c r="E47" s="172">
        <v>0</v>
      </c>
      <c r="F47" s="169" t="str">
        <f t="shared" si="2"/>
        <v/>
      </c>
      <c r="G47" s="169" t="str">
        <f t="shared" si="3"/>
        <v/>
      </c>
    </row>
    <row r="48" ht="31" customHeight="1" spans="1:7">
      <c r="A48" s="170" t="s">
        <v>677</v>
      </c>
      <c r="B48" s="191" t="s">
        <v>678</v>
      </c>
      <c r="C48" s="172">
        <v>0</v>
      </c>
      <c r="D48" s="172">
        <v>0</v>
      </c>
      <c r="E48" s="172">
        <v>0</v>
      </c>
      <c r="F48" s="169" t="str">
        <f t="shared" si="2"/>
        <v/>
      </c>
      <c r="G48" s="169" t="str">
        <f t="shared" si="3"/>
        <v/>
      </c>
    </row>
    <row r="49" s="151" customFormat="1" ht="31" customHeight="1" spans="1:7">
      <c r="A49" s="165" t="s">
        <v>679</v>
      </c>
      <c r="B49" s="194" t="s">
        <v>680</v>
      </c>
      <c r="C49" s="167">
        <f>SUM(C50,C55,C56,C57,C58)</f>
        <v>2763</v>
      </c>
      <c r="D49" s="167">
        <f>SUM(D50,D55,D56,D57,D58)</f>
        <v>602</v>
      </c>
      <c r="E49" s="167">
        <f>SUM(E50,E55,E56,E57,E58)</f>
        <v>1260</v>
      </c>
      <c r="F49" s="190">
        <f t="shared" si="2"/>
        <v>0.456026058631922</v>
      </c>
      <c r="G49" s="190">
        <f t="shared" si="3"/>
        <v>2.09302325581395</v>
      </c>
    </row>
    <row r="50" ht="31" customHeight="1" spans="1:7">
      <c r="A50" s="170" t="s">
        <v>681</v>
      </c>
      <c r="B50" s="191" t="s">
        <v>682</v>
      </c>
      <c r="C50" s="172">
        <f>SUM(C51:C54)</f>
        <v>2763</v>
      </c>
      <c r="D50" s="172">
        <f>SUM(D51:D54)</f>
        <v>602</v>
      </c>
      <c r="E50" s="172">
        <f>SUM(E51:E54)</f>
        <v>1260</v>
      </c>
      <c r="F50" s="169">
        <f t="shared" si="2"/>
        <v>0.456026058631922</v>
      </c>
      <c r="G50" s="169">
        <f t="shared" si="3"/>
        <v>2.09302325581395</v>
      </c>
    </row>
    <row r="51" ht="31" customHeight="1" spans="1:7">
      <c r="A51" s="170" t="s">
        <v>683</v>
      </c>
      <c r="B51" s="191" t="s">
        <v>612</v>
      </c>
      <c r="C51" s="172">
        <v>2389</v>
      </c>
      <c r="D51" s="192">
        <v>554</v>
      </c>
      <c r="E51" s="192">
        <v>1200</v>
      </c>
      <c r="F51" s="169">
        <f t="shared" si="2"/>
        <v>0.502302218501465</v>
      </c>
      <c r="G51" s="169">
        <f t="shared" si="3"/>
        <v>2.16606498194946</v>
      </c>
    </row>
    <row r="52" ht="31" customHeight="1" spans="1:7">
      <c r="A52" s="170" t="s">
        <v>684</v>
      </c>
      <c r="B52" s="191" t="s">
        <v>685</v>
      </c>
      <c r="C52" s="172">
        <v>0</v>
      </c>
      <c r="D52" s="192">
        <v>0</v>
      </c>
      <c r="E52" s="172">
        <v>0</v>
      </c>
      <c r="F52" s="169" t="str">
        <f t="shared" si="2"/>
        <v/>
      </c>
      <c r="G52" s="169" t="str">
        <f t="shared" si="3"/>
        <v/>
      </c>
    </row>
    <row r="53" ht="31" customHeight="1" spans="1:7">
      <c r="A53" s="170" t="s">
        <v>686</v>
      </c>
      <c r="B53" s="191" t="s">
        <v>687</v>
      </c>
      <c r="C53" s="172">
        <v>0</v>
      </c>
      <c r="D53" s="192">
        <v>0</v>
      </c>
      <c r="E53" s="172">
        <v>0</v>
      </c>
      <c r="F53" s="169" t="str">
        <f t="shared" si="2"/>
        <v/>
      </c>
      <c r="G53" s="169" t="str">
        <f t="shared" si="3"/>
        <v/>
      </c>
    </row>
    <row r="54" ht="31" customHeight="1" spans="1:7">
      <c r="A54" s="170" t="s">
        <v>688</v>
      </c>
      <c r="B54" s="191" t="s">
        <v>689</v>
      </c>
      <c r="C54" s="172">
        <v>374</v>
      </c>
      <c r="D54" s="192">
        <v>48</v>
      </c>
      <c r="E54" s="192">
        <v>60</v>
      </c>
      <c r="F54" s="169">
        <f t="shared" si="2"/>
        <v>0.160427807486631</v>
      </c>
      <c r="G54" s="169">
        <f t="shared" si="3"/>
        <v>1.25</v>
      </c>
    </row>
    <row r="55" ht="31" customHeight="1" spans="1:7">
      <c r="A55" s="170" t="s">
        <v>690</v>
      </c>
      <c r="B55" s="191" t="s">
        <v>691</v>
      </c>
      <c r="C55" s="192">
        <v>0</v>
      </c>
      <c r="D55" s="172">
        <v>0</v>
      </c>
      <c r="E55" s="172">
        <v>0</v>
      </c>
      <c r="F55" s="169" t="str">
        <f t="shared" si="2"/>
        <v/>
      </c>
      <c r="G55" s="169" t="str">
        <f t="shared" si="3"/>
        <v/>
      </c>
    </row>
    <row r="56" ht="31" customHeight="1" spans="1:7">
      <c r="A56" s="170" t="s">
        <v>692</v>
      </c>
      <c r="B56" s="191" t="s">
        <v>693</v>
      </c>
      <c r="C56" s="192">
        <v>0</v>
      </c>
      <c r="D56" s="172">
        <v>0</v>
      </c>
      <c r="E56" s="172">
        <v>0</v>
      </c>
      <c r="F56" s="169" t="str">
        <f t="shared" si="2"/>
        <v/>
      </c>
      <c r="G56" s="169" t="str">
        <f t="shared" si="3"/>
        <v/>
      </c>
    </row>
    <row r="57" ht="31" customHeight="1" spans="1:7">
      <c r="A57" s="170">
        <v>21370</v>
      </c>
      <c r="B57" s="191" t="s">
        <v>694</v>
      </c>
      <c r="C57" s="192">
        <v>0</v>
      </c>
      <c r="D57" s="172">
        <v>0</v>
      </c>
      <c r="E57" s="172">
        <v>0</v>
      </c>
      <c r="F57" s="169" t="str">
        <f t="shared" ref="F57:F71" si="4">IF(C57&lt;&gt;0,E57/C57,"")</f>
        <v/>
      </c>
      <c r="G57" s="169" t="str">
        <f t="shared" ref="G57:G71" si="5">IF(D57&lt;&gt;0,E57/D57,"")</f>
        <v/>
      </c>
    </row>
    <row r="58" ht="31" customHeight="1" spans="1:7">
      <c r="A58" s="170">
        <v>21371</v>
      </c>
      <c r="B58" s="191" t="s">
        <v>695</v>
      </c>
      <c r="C58" s="192">
        <v>0</v>
      </c>
      <c r="D58" s="172">
        <v>0</v>
      </c>
      <c r="E58" s="172">
        <v>0</v>
      </c>
      <c r="F58" s="169" t="str">
        <f t="shared" si="4"/>
        <v/>
      </c>
      <c r="G58" s="169" t="str">
        <f t="shared" si="5"/>
        <v/>
      </c>
    </row>
    <row r="59" ht="31" customHeight="1" spans="1:7">
      <c r="A59" s="170" t="s">
        <v>696</v>
      </c>
      <c r="B59" s="189" t="s">
        <v>697</v>
      </c>
      <c r="C59" s="192">
        <v>0</v>
      </c>
      <c r="D59" s="172">
        <v>0</v>
      </c>
      <c r="E59" s="172">
        <v>0</v>
      </c>
      <c r="F59" s="169" t="str">
        <f t="shared" si="4"/>
        <v/>
      </c>
      <c r="G59" s="169" t="str">
        <f t="shared" si="5"/>
        <v/>
      </c>
    </row>
    <row r="60" ht="31" customHeight="1" spans="1:7">
      <c r="A60" s="170" t="s">
        <v>698</v>
      </c>
      <c r="B60" s="189" t="s">
        <v>699</v>
      </c>
      <c r="C60" s="192">
        <v>0</v>
      </c>
      <c r="D60" s="172">
        <v>0</v>
      </c>
      <c r="E60" s="172">
        <v>0</v>
      </c>
      <c r="F60" s="169" t="str">
        <f t="shared" si="4"/>
        <v/>
      </c>
      <c r="G60" s="169" t="str">
        <f t="shared" si="5"/>
        <v/>
      </c>
    </row>
    <row r="61" s="151" customFormat="1" ht="31" customHeight="1" spans="1:7">
      <c r="A61" s="165" t="s">
        <v>413</v>
      </c>
      <c r="B61" s="193" t="s">
        <v>700</v>
      </c>
      <c r="C61" s="167">
        <f>SUM(C63:C66,C75)</f>
        <v>640</v>
      </c>
      <c r="D61" s="167">
        <f>SUM(D63:D66,D75)</f>
        <v>61478</v>
      </c>
      <c r="E61" s="167">
        <f>SUM(E63:E66,E75)</f>
        <v>1181</v>
      </c>
      <c r="F61" s="190">
        <f t="shared" ref="F61:F75" si="6">IF(C61&lt;&gt;0,E61/C61,"")</f>
        <v>1.8453125</v>
      </c>
      <c r="G61" s="190">
        <f t="shared" ref="G61:G75" si="7">IF(D61&lt;&gt;0,E61/D61,"")</f>
        <v>0.0192101239467777</v>
      </c>
    </row>
    <row r="62" ht="31" customHeight="1" spans="1:7">
      <c r="A62" s="170" t="s">
        <v>701</v>
      </c>
      <c r="B62" s="191" t="s">
        <v>702</v>
      </c>
      <c r="C62" s="172">
        <f>SUM(C63:C65)</f>
        <v>0</v>
      </c>
      <c r="D62" s="172">
        <f>SUM(D63:D65)</f>
        <v>60400</v>
      </c>
      <c r="E62" s="172">
        <f>SUM(E63:E65)</f>
        <v>0</v>
      </c>
      <c r="F62" s="169" t="str">
        <f t="shared" si="6"/>
        <v/>
      </c>
      <c r="G62" s="169">
        <f t="shared" si="7"/>
        <v>0</v>
      </c>
    </row>
    <row r="63" ht="31" customHeight="1" spans="1:7">
      <c r="A63" s="170" t="s">
        <v>703</v>
      </c>
      <c r="B63" s="191" t="s">
        <v>704</v>
      </c>
      <c r="C63" s="172">
        <v>0</v>
      </c>
      <c r="D63" s="172">
        <v>0</v>
      </c>
      <c r="E63" s="172">
        <v>0</v>
      </c>
      <c r="F63" s="169" t="str">
        <f t="shared" si="6"/>
        <v/>
      </c>
      <c r="G63" s="169" t="str">
        <f t="shared" si="7"/>
        <v/>
      </c>
    </row>
    <row r="64" ht="31" customHeight="1" spans="1:7">
      <c r="A64" s="170" t="s">
        <v>705</v>
      </c>
      <c r="B64" s="191" t="s">
        <v>706</v>
      </c>
      <c r="C64" s="172">
        <v>0</v>
      </c>
      <c r="D64" s="192">
        <v>60400</v>
      </c>
      <c r="E64" s="172">
        <v>0</v>
      </c>
      <c r="F64" s="169" t="str">
        <f t="shared" si="6"/>
        <v/>
      </c>
      <c r="G64" s="169">
        <f t="shared" si="7"/>
        <v>0</v>
      </c>
    </row>
    <row r="65" ht="31" customHeight="1" spans="1:7">
      <c r="A65" s="170" t="s">
        <v>707</v>
      </c>
      <c r="B65" s="191" t="s">
        <v>708</v>
      </c>
      <c r="C65" s="172">
        <v>0</v>
      </c>
      <c r="D65" s="172">
        <v>0</v>
      </c>
      <c r="E65" s="172">
        <v>0</v>
      </c>
      <c r="F65" s="169" t="str">
        <f t="shared" si="6"/>
        <v/>
      </c>
      <c r="G65" s="169" t="str">
        <f t="shared" si="7"/>
        <v/>
      </c>
    </row>
    <row r="66" ht="31" customHeight="1" spans="1:7">
      <c r="A66" s="170" t="s">
        <v>709</v>
      </c>
      <c r="B66" s="191" t="s">
        <v>710</v>
      </c>
      <c r="C66" s="172">
        <f>SUM(C67:C74)</f>
        <v>0</v>
      </c>
      <c r="D66" s="172">
        <f>SUM(D67:D74)</f>
        <v>3</v>
      </c>
      <c r="E66" s="172">
        <f>SUM(E67:E74)</f>
        <v>3</v>
      </c>
      <c r="F66" s="169" t="str">
        <f t="shared" si="6"/>
        <v/>
      </c>
      <c r="G66" s="169">
        <f t="shared" si="7"/>
        <v>1</v>
      </c>
    </row>
    <row r="67" ht="31" customHeight="1" spans="1:7">
      <c r="A67" s="170" t="s">
        <v>711</v>
      </c>
      <c r="B67" s="191" t="s">
        <v>712</v>
      </c>
      <c r="C67" s="172">
        <v>0</v>
      </c>
      <c r="D67" s="172">
        <v>0</v>
      </c>
      <c r="E67" s="172">
        <v>0</v>
      </c>
      <c r="F67" s="169" t="str">
        <f t="shared" si="6"/>
        <v/>
      </c>
      <c r="G67" s="169" t="str">
        <f t="shared" si="7"/>
        <v/>
      </c>
    </row>
    <row r="68" ht="31" customHeight="1" spans="1:7">
      <c r="A68" s="170" t="s">
        <v>713</v>
      </c>
      <c r="B68" s="191" t="s">
        <v>714</v>
      </c>
      <c r="C68" s="172">
        <v>0</v>
      </c>
      <c r="D68" s="172">
        <v>0</v>
      </c>
      <c r="E68" s="172">
        <v>0</v>
      </c>
      <c r="F68" s="169" t="str">
        <f t="shared" si="6"/>
        <v/>
      </c>
      <c r="G68" s="169" t="str">
        <f t="shared" si="7"/>
        <v/>
      </c>
    </row>
    <row r="69" ht="31" customHeight="1" spans="1:7">
      <c r="A69" s="170" t="s">
        <v>715</v>
      </c>
      <c r="B69" s="191" t="s">
        <v>716</v>
      </c>
      <c r="C69" s="172">
        <v>0</v>
      </c>
      <c r="D69" s="192">
        <v>3</v>
      </c>
      <c r="E69" s="192">
        <v>3</v>
      </c>
      <c r="F69" s="169" t="str">
        <f t="shared" si="6"/>
        <v/>
      </c>
      <c r="G69" s="169">
        <f t="shared" si="7"/>
        <v>1</v>
      </c>
    </row>
    <row r="70" ht="31" customHeight="1" spans="1:7">
      <c r="A70" s="170" t="s">
        <v>717</v>
      </c>
      <c r="B70" s="191" t="s">
        <v>718</v>
      </c>
      <c r="C70" s="172">
        <v>0</v>
      </c>
      <c r="D70" s="172">
        <v>0</v>
      </c>
      <c r="E70" s="172">
        <v>0</v>
      </c>
      <c r="F70" s="169" t="str">
        <f t="shared" si="6"/>
        <v/>
      </c>
      <c r="G70" s="169" t="str">
        <f t="shared" si="7"/>
        <v/>
      </c>
    </row>
    <row r="71" ht="31" customHeight="1" spans="1:7">
      <c r="A71" s="170" t="s">
        <v>719</v>
      </c>
      <c r="B71" s="191" t="s">
        <v>720</v>
      </c>
      <c r="C71" s="172">
        <v>0</v>
      </c>
      <c r="D71" s="172">
        <v>0</v>
      </c>
      <c r="E71" s="172">
        <v>0</v>
      </c>
      <c r="F71" s="169" t="str">
        <f t="shared" si="6"/>
        <v/>
      </c>
      <c r="G71" s="169" t="str">
        <f t="shared" si="7"/>
        <v/>
      </c>
    </row>
    <row r="72" ht="31" customHeight="1" spans="1:7">
      <c r="A72" s="170" t="s">
        <v>721</v>
      </c>
      <c r="B72" s="191" t="s">
        <v>722</v>
      </c>
      <c r="C72" s="172">
        <v>0</v>
      </c>
      <c r="D72" s="172">
        <v>0</v>
      </c>
      <c r="E72" s="172">
        <v>0</v>
      </c>
      <c r="F72" s="169" t="str">
        <f t="shared" si="6"/>
        <v/>
      </c>
      <c r="G72" s="169" t="str">
        <f t="shared" si="7"/>
        <v/>
      </c>
    </row>
    <row r="73" ht="31" customHeight="1" spans="1:7">
      <c r="A73" s="170" t="s">
        <v>723</v>
      </c>
      <c r="B73" s="191" t="s">
        <v>724</v>
      </c>
      <c r="C73" s="172">
        <v>0</v>
      </c>
      <c r="D73" s="172">
        <v>0</v>
      </c>
      <c r="E73" s="172">
        <v>0</v>
      </c>
      <c r="F73" s="169" t="str">
        <f t="shared" si="6"/>
        <v/>
      </c>
      <c r="G73" s="169" t="str">
        <f t="shared" si="7"/>
        <v/>
      </c>
    </row>
    <row r="74" ht="31" customHeight="1" spans="1:7">
      <c r="A74" s="170" t="s">
        <v>725</v>
      </c>
      <c r="B74" s="191" t="s">
        <v>726</v>
      </c>
      <c r="C74" s="172">
        <v>0</v>
      </c>
      <c r="D74" s="172">
        <v>0</v>
      </c>
      <c r="E74" s="172">
        <v>0</v>
      </c>
      <c r="F74" s="169" t="str">
        <f t="shared" si="6"/>
        <v/>
      </c>
      <c r="G74" s="169" t="str">
        <f t="shared" si="7"/>
        <v/>
      </c>
    </row>
    <row r="75" ht="31" customHeight="1" spans="1:7">
      <c r="A75" s="170" t="s">
        <v>727</v>
      </c>
      <c r="B75" s="191" t="s">
        <v>728</v>
      </c>
      <c r="C75" s="172">
        <f>SUM(C76:C86)</f>
        <v>640</v>
      </c>
      <c r="D75" s="172">
        <f>SUM(D76:D86)</f>
        <v>1075</v>
      </c>
      <c r="E75" s="172">
        <f>SUM(E76:E86)</f>
        <v>1178</v>
      </c>
      <c r="F75" s="169">
        <f t="shared" si="6"/>
        <v>1.840625</v>
      </c>
      <c r="G75" s="169">
        <f t="shared" si="7"/>
        <v>1.09581395348837</v>
      </c>
    </row>
    <row r="76" ht="31" customHeight="1" spans="1:7">
      <c r="A76" s="170">
        <v>2296001</v>
      </c>
      <c r="B76" s="191" t="s">
        <v>729</v>
      </c>
      <c r="C76" s="172">
        <v>0</v>
      </c>
      <c r="D76" s="192">
        <v>0</v>
      </c>
      <c r="E76" s="172">
        <v>0</v>
      </c>
      <c r="F76" s="169" t="str">
        <f t="shared" ref="F76:F139" si="8">IF(C76&lt;&gt;0,E76/C76,"")</f>
        <v/>
      </c>
      <c r="G76" s="169" t="str">
        <f t="shared" ref="G76:G139" si="9">IF(D76&lt;&gt;0,E76/D76,"")</f>
        <v/>
      </c>
    </row>
    <row r="77" ht="31" customHeight="1" spans="1:7">
      <c r="A77" s="170" t="s">
        <v>730</v>
      </c>
      <c r="B77" s="191" t="s">
        <v>731</v>
      </c>
      <c r="C77" s="172">
        <v>358</v>
      </c>
      <c r="D77" s="192">
        <v>586</v>
      </c>
      <c r="E77" s="192">
        <v>480</v>
      </c>
      <c r="F77" s="169">
        <f t="shared" si="8"/>
        <v>1.34078212290503</v>
      </c>
      <c r="G77" s="169">
        <f t="shared" si="9"/>
        <v>0.819112627986348</v>
      </c>
    </row>
    <row r="78" ht="31" customHeight="1" spans="1:7">
      <c r="A78" s="170" t="s">
        <v>732</v>
      </c>
      <c r="B78" s="191" t="s">
        <v>733</v>
      </c>
      <c r="C78" s="172">
        <v>138</v>
      </c>
      <c r="D78" s="192">
        <v>36</v>
      </c>
      <c r="E78" s="192">
        <v>50</v>
      </c>
      <c r="F78" s="169">
        <f t="shared" si="8"/>
        <v>0.36231884057971</v>
      </c>
      <c r="G78" s="169">
        <f t="shared" si="9"/>
        <v>1.38888888888889</v>
      </c>
    </row>
    <row r="79" ht="31" customHeight="1" spans="1:7">
      <c r="A79" s="170" t="s">
        <v>734</v>
      </c>
      <c r="B79" s="191" t="s">
        <v>735</v>
      </c>
      <c r="C79" s="172">
        <v>39</v>
      </c>
      <c r="D79" s="192">
        <v>8</v>
      </c>
      <c r="E79" s="192">
        <v>10</v>
      </c>
      <c r="F79" s="169">
        <f t="shared" si="8"/>
        <v>0.256410256410256</v>
      </c>
      <c r="G79" s="169">
        <f t="shared" si="9"/>
        <v>1.25</v>
      </c>
    </row>
    <row r="80" ht="31" customHeight="1" spans="1:7">
      <c r="A80" s="170" t="s">
        <v>736</v>
      </c>
      <c r="B80" s="191" t="s">
        <v>737</v>
      </c>
      <c r="C80" s="172">
        <v>0</v>
      </c>
      <c r="D80" s="192">
        <v>0</v>
      </c>
      <c r="E80" s="192">
        <v>0</v>
      </c>
      <c r="F80" s="169" t="str">
        <f t="shared" si="8"/>
        <v/>
      </c>
      <c r="G80" s="169" t="str">
        <f t="shared" si="9"/>
        <v/>
      </c>
    </row>
    <row r="81" ht="31" customHeight="1" spans="1:7">
      <c r="A81" s="170" t="s">
        <v>738</v>
      </c>
      <c r="B81" s="191" t="s">
        <v>739</v>
      </c>
      <c r="C81" s="172">
        <v>50</v>
      </c>
      <c r="D81" s="192">
        <v>53</v>
      </c>
      <c r="E81" s="192">
        <v>58</v>
      </c>
      <c r="F81" s="169">
        <f t="shared" si="8"/>
        <v>1.16</v>
      </c>
      <c r="G81" s="169">
        <f t="shared" si="9"/>
        <v>1.09433962264151</v>
      </c>
    </row>
    <row r="82" ht="31" customHeight="1" spans="1:7">
      <c r="A82" s="170" t="s">
        <v>740</v>
      </c>
      <c r="B82" s="191" t="s">
        <v>741</v>
      </c>
      <c r="C82" s="172">
        <v>0</v>
      </c>
      <c r="D82" s="192">
        <v>9</v>
      </c>
      <c r="E82" s="192">
        <v>8</v>
      </c>
      <c r="F82" s="169" t="str">
        <f t="shared" si="8"/>
        <v/>
      </c>
      <c r="G82" s="169">
        <f t="shared" si="9"/>
        <v>0.888888888888889</v>
      </c>
    </row>
    <row r="83" ht="31" customHeight="1" spans="1:7">
      <c r="A83" s="170" t="s">
        <v>742</v>
      </c>
      <c r="B83" s="191" t="s">
        <v>743</v>
      </c>
      <c r="C83" s="172">
        <v>0</v>
      </c>
      <c r="D83" s="192">
        <v>0</v>
      </c>
      <c r="E83" s="192">
        <v>0</v>
      </c>
      <c r="F83" s="169" t="str">
        <f t="shared" si="8"/>
        <v/>
      </c>
      <c r="G83" s="169" t="str">
        <f t="shared" si="9"/>
        <v/>
      </c>
    </row>
    <row r="84" ht="31" customHeight="1" spans="1:7">
      <c r="A84" s="170" t="s">
        <v>744</v>
      </c>
      <c r="B84" s="191" t="s">
        <v>745</v>
      </c>
      <c r="C84" s="172">
        <v>0</v>
      </c>
      <c r="D84" s="192">
        <v>0</v>
      </c>
      <c r="E84" s="192">
        <v>0</v>
      </c>
      <c r="F84" s="169" t="str">
        <f t="shared" si="8"/>
        <v/>
      </c>
      <c r="G84" s="169" t="str">
        <f t="shared" si="9"/>
        <v/>
      </c>
    </row>
    <row r="85" ht="31" customHeight="1" spans="1:7">
      <c r="A85" s="170" t="s">
        <v>746</v>
      </c>
      <c r="B85" s="191" t="s">
        <v>747</v>
      </c>
      <c r="C85" s="172">
        <v>0</v>
      </c>
      <c r="D85" s="192">
        <v>51</v>
      </c>
      <c r="E85" s="192">
        <v>52</v>
      </c>
      <c r="F85" s="169" t="str">
        <f t="shared" si="8"/>
        <v/>
      </c>
      <c r="G85" s="169">
        <f t="shared" si="9"/>
        <v>1.01960784313725</v>
      </c>
    </row>
    <row r="86" ht="31" customHeight="1" spans="1:7">
      <c r="A86" s="170" t="s">
        <v>748</v>
      </c>
      <c r="B86" s="191" t="s">
        <v>749</v>
      </c>
      <c r="C86" s="172">
        <v>55</v>
      </c>
      <c r="D86" s="192">
        <v>332</v>
      </c>
      <c r="E86" s="192">
        <v>520</v>
      </c>
      <c r="F86" s="169">
        <f t="shared" si="8"/>
        <v>9.45454545454546</v>
      </c>
      <c r="G86" s="169">
        <f t="shared" si="9"/>
        <v>1.56626506024096</v>
      </c>
    </row>
    <row r="87" s="151" customFormat="1" ht="31" customHeight="1" spans="1:7">
      <c r="A87" s="165" t="s">
        <v>750</v>
      </c>
      <c r="B87" s="193" t="s">
        <v>751</v>
      </c>
      <c r="C87" s="167">
        <f>C88</f>
        <v>2998</v>
      </c>
      <c r="D87" s="167">
        <f>D88</f>
        <v>3080</v>
      </c>
      <c r="E87" s="167">
        <f>E88</f>
        <v>5570</v>
      </c>
      <c r="F87" s="190">
        <f t="shared" si="8"/>
        <v>1.85790527018012</v>
      </c>
      <c r="G87" s="190">
        <f t="shared" si="9"/>
        <v>1.80844155844156</v>
      </c>
    </row>
    <row r="88" ht="31" customHeight="1" spans="1:7">
      <c r="A88" s="170" t="s">
        <v>752</v>
      </c>
      <c r="B88" s="191" t="s">
        <v>753</v>
      </c>
      <c r="C88" s="172">
        <f>SUM(C89:C104)</f>
        <v>2998</v>
      </c>
      <c r="D88" s="172">
        <f>SUM(D89:D104)</f>
        <v>3080</v>
      </c>
      <c r="E88" s="172">
        <f>SUM(E89:E104)</f>
        <v>5570</v>
      </c>
      <c r="F88" s="169">
        <f t="shared" si="8"/>
        <v>1.85790527018012</v>
      </c>
      <c r="G88" s="169">
        <f t="shared" si="9"/>
        <v>1.80844155844156</v>
      </c>
    </row>
    <row r="89" ht="31" customHeight="1" spans="1:7">
      <c r="A89" s="170" t="s">
        <v>754</v>
      </c>
      <c r="B89" s="191" t="s">
        <v>755</v>
      </c>
      <c r="C89" s="172">
        <v>0</v>
      </c>
      <c r="D89" s="172">
        <v>0</v>
      </c>
      <c r="E89" s="172">
        <v>0</v>
      </c>
      <c r="F89" s="169" t="str">
        <f t="shared" si="8"/>
        <v/>
      </c>
      <c r="G89" s="169" t="str">
        <f t="shared" si="9"/>
        <v/>
      </c>
    </row>
    <row r="90" ht="31" customHeight="1" spans="1:7">
      <c r="A90" s="170" t="s">
        <v>756</v>
      </c>
      <c r="B90" s="191" t="s">
        <v>757</v>
      </c>
      <c r="C90" s="172">
        <v>0</v>
      </c>
      <c r="D90" s="172">
        <v>0</v>
      </c>
      <c r="E90" s="172">
        <v>0</v>
      </c>
      <c r="F90" s="169" t="str">
        <f t="shared" si="8"/>
        <v/>
      </c>
      <c r="G90" s="169" t="str">
        <f t="shared" si="9"/>
        <v/>
      </c>
    </row>
    <row r="91" ht="31" customHeight="1" spans="1:7">
      <c r="A91" s="170" t="s">
        <v>758</v>
      </c>
      <c r="B91" s="191" t="s">
        <v>759</v>
      </c>
      <c r="C91" s="172">
        <v>0</v>
      </c>
      <c r="D91" s="172">
        <v>0</v>
      </c>
      <c r="E91" s="172">
        <v>0</v>
      </c>
      <c r="F91" s="169" t="str">
        <f t="shared" si="8"/>
        <v/>
      </c>
      <c r="G91" s="169" t="str">
        <f t="shared" si="9"/>
        <v/>
      </c>
    </row>
    <row r="92" ht="31" customHeight="1" spans="1:7">
      <c r="A92" s="170" t="s">
        <v>760</v>
      </c>
      <c r="B92" s="191" t="s">
        <v>761</v>
      </c>
      <c r="C92" s="172">
        <v>0</v>
      </c>
      <c r="D92" s="192">
        <v>2657</v>
      </c>
      <c r="E92" s="172">
        <v>5210</v>
      </c>
      <c r="F92" s="169" t="str">
        <f t="shared" si="8"/>
        <v/>
      </c>
      <c r="G92" s="169">
        <f t="shared" si="9"/>
        <v>1.96085811065111</v>
      </c>
    </row>
    <row r="93" ht="31" customHeight="1" spans="1:7">
      <c r="A93" s="170" t="s">
        <v>762</v>
      </c>
      <c r="B93" s="191" t="s">
        <v>763</v>
      </c>
      <c r="C93" s="172">
        <v>0</v>
      </c>
      <c r="D93" s="172">
        <v>0</v>
      </c>
      <c r="E93" s="172">
        <v>0</v>
      </c>
      <c r="F93" s="169" t="str">
        <f t="shared" si="8"/>
        <v/>
      </c>
      <c r="G93" s="169" t="str">
        <f t="shared" si="9"/>
        <v/>
      </c>
    </row>
    <row r="94" ht="31" customHeight="1" spans="1:7">
      <c r="A94" s="170" t="s">
        <v>764</v>
      </c>
      <c r="B94" s="191" t="s">
        <v>765</v>
      </c>
      <c r="C94" s="172">
        <v>0</v>
      </c>
      <c r="D94" s="172">
        <v>0</v>
      </c>
      <c r="E94" s="172">
        <v>0</v>
      </c>
      <c r="F94" s="169" t="str">
        <f t="shared" si="8"/>
        <v/>
      </c>
      <c r="G94" s="169" t="str">
        <f t="shared" si="9"/>
        <v/>
      </c>
    </row>
    <row r="95" ht="31" customHeight="1" spans="1:7">
      <c r="A95" s="170" t="s">
        <v>766</v>
      </c>
      <c r="B95" s="191" t="s">
        <v>767</v>
      </c>
      <c r="C95" s="172">
        <v>0</v>
      </c>
      <c r="D95" s="172">
        <v>0</v>
      </c>
      <c r="E95" s="172">
        <v>0</v>
      </c>
      <c r="F95" s="169" t="str">
        <f t="shared" si="8"/>
        <v/>
      </c>
      <c r="G95" s="169" t="str">
        <f t="shared" si="9"/>
        <v/>
      </c>
    </row>
    <row r="96" ht="31" customHeight="1" spans="1:7">
      <c r="A96" s="170" t="s">
        <v>768</v>
      </c>
      <c r="B96" s="191" t="s">
        <v>769</v>
      </c>
      <c r="C96" s="172">
        <v>0</v>
      </c>
      <c r="D96" s="172">
        <v>0</v>
      </c>
      <c r="E96" s="172">
        <v>0</v>
      </c>
      <c r="F96" s="169" t="str">
        <f t="shared" si="8"/>
        <v/>
      </c>
      <c r="G96" s="169" t="str">
        <f t="shared" si="9"/>
        <v/>
      </c>
    </row>
    <row r="97" ht="31" customHeight="1" spans="1:7">
      <c r="A97" s="170" t="s">
        <v>770</v>
      </c>
      <c r="B97" s="191" t="s">
        <v>771</v>
      </c>
      <c r="C97" s="172">
        <v>0</v>
      </c>
      <c r="D97" s="172">
        <v>0</v>
      </c>
      <c r="E97" s="172">
        <v>0</v>
      </c>
      <c r="F97" s="169" t="str">
        <f t="shared" si="8"/>
        <v/>
      </c>
      <c r="G97" s="169" t="str">
        <f t="shared" si="9"/>
        <v/>
      </c>
    </row>
    <row r="98" ht="31" customHeight="1" spans="1:7">
      <c r="A98" s="170" t="s">
        <v>772</v>
      </c>
      <c r="B98" s="191" t="s">
        <v>773</v>
      </c>
      <c r="C98" s="172">
        <v>0</v>
      </c>
      <c r="D98" s="172">
        <v>0</v>
      </c>
      <c r="E98" s="172">
        <v>0</v>
      </c>
      <c r="F98" s="169" t="str">
        <f t="shared" si="8"/>
        <v/>
      </c>
      <c r="G98" s="169" t="str">
        <f t="shared" si="9"/>
        <v/>
      </c>
    </row>
    <row r="99" ht="31" customHeight="1" spans="1:7">
      <c r="A99" s="170" t="s">
        <v>774</v>
      </c>
      <c r="B99" s="191" t="s">
        <v>775</v>
      </c>
      <c r="C99" s="172">
        <v>0</v>
      </c>
      <c r="D99" s="172">
        <v>0</v>
      </c>
      <c r="E99" s="172">
        <v>0</v>
      </c>
      <c r="F99" s="169" t="str">
        <f t="shared" si="8"/>
        <v/>
      </c>
      <c r="G99" s="169" t="str">
        <f t="shared" si="9"/>
        <v/>
      </c>
    </row>
    <row r="100" ht="31" customHeight="1" spans="1:7">
      <c r="A100" s="170" t="s">
        <v>776</v>
      </c>
      <c r="B100" s="191" t="s">
        <v>777</v>
      </c>
      <c r="C100" s="172">
        <v>0</v>
      </c>
      <c r="D100" s="172">
        <v>0</v>
      </c>
      <c r="E100" s="172">
        <v>0</v>
      </c>
      <c r="F100" s="169" t="str">
        <f t="shared" si="8"/>
        <v/>
      </c>
      <c r="G100" s="169" t="str">
        <f t="shared" si="9"/>
        <v/>
      </c>
    </row>
    <row r="101" ht="31" customHeight="1" spans="1:7">
      <c r="A101" s="170" t="s">
        <v>778</v>
      </c>
      <c r="B101" s="191" t="s">
        <v>779</v>
      </c>
      <c r="C101" s="172">
        <v>0</v>
      </c>
      <c r="D101" s="172">
        <v>0</v>
      </c>
      <c r="E101" s="172">
        <v>0</v>
      </c>
      <c r="F101" s="169" t="str">
        <f t="shared" si="8"/>
        <v/>
      </c>
      <c r="G101" s="169" t="str">
        <f t="shared" si="9"/>
        <v/>
      </c>
    </row>
    <row r="102" ht="31" customHeight="1" spans="1:7">
      <c r="A102" s="170" t="s">
        <v>780</v>
      </c>
      <c r="B102" s="191" t="s">
        <v>781</v>
      </c>
      <c r="C102" s="172">
        <v>0</v>
      </c>
      <c r="D102" s="172">
        <v>0</v>
      </c>
      <c r="E102" s="172">
        <v>0</v>
      </c>
      <c r="F102" s="169" t="str">
        <f t="shared" si="8"/>
        <v/>
      </c>
      <c r="G102" s="169" t="str">
        <f t="shared" si="9"/>
        <v/>
      </c>
    </row>
    <row r="103" ht="31" customHeight="1" spans="1:7">
      <c r="A103" s="170" t="s">
        <v>782</v>
      </c>
      <c r="B103" s="191" t="s">
        <v>783</v>
      </c>
      <c r="C103" s="172">
        <v>2998</v>
      </c>
      <c r="D103" s="192">
        <v>423</v>
      </c>
      <c r="E103" s="172">
        <v>360</v>
      </c>
      <c r="F103" s="169">
        <f t="shared" si="8"/>
        <v>0.120080053368913</v>
      </c>
      <c r="G103" s="169">
        <f t="shared" si="9"/>
        <v>0.851063829787234</v>
      </c>
    </row>
    <row r="104" ht="31" customHeight="1" spans="1:7">
      <c r="A104" s="170" t="s">
        <v>784</v>
      </c>
      <c r="B104" s="191" t="s">
        <v>785</v>
      </c>
      <c r="C104" s="172">
        <v>0</v>
      </c>
      <c r="D104" s="172">
        <v>0</v>
      </c>
      <c r="E104" s="172">
        <v>0</v>
      </c>
      <c r="F104" s="169" t="str">
        <f t="shared" si="8"/>
        <v/>
      </c>
      <c r="G104" s="169" t="str">
        <f t="shared" si="9"/>
        <v/>
      </c>
    </row>
    <row r="105" s="151" customFormat="1" ht="31" customHeight="1" spans="1:7">
      <c r="A105" s="165" t="s">
        <v>786</v>
      </c>
      <c r="B105" s="193" t="s">
        <v>787</v>
      </c>
      <c r="C105" s="167">
        <f>C106</f>
        <v>3</v>
      </c>
      <c r="D105" s="167">
        <f>D106</f>
        <v>64</v>
      </c>
      <c r="E105" s="167">
        <f>E106</f>
        <v>151</v>
      </c>
      <c r="F105" s="190">
        <f t="shared" si="8"/>
        <v>50.3333333333333</v>
      </c>
      <c r="G105" s="190">
        <f t="shared" si="9"/>
        <v>2.359375</v>
      </c>
    </row>
    <row r="106" ht="31" customHeight="1" spans="1:7">
      <c r="A106" s="170">
        <v>23304</v>
      </c>
      <c r="B106" s="191" t="s">
        <v>788</v>
      </c>
      <c r="C106" s="172">
        <f>SUM(C107:C122)</f>
        <v>3</v>
      </c>
      <c r="D106" s="172">
        <f>SUM(D107:D122)</f>
        <v>64</v>
      </c>
      <c r="E106" s="172">
        <f>SUM(E107:E122)</f>
        <v>151</v>
      </c>
      <c r="F106" s="169">
        <f t="shared" si="8"/>
        <v>50.3333333333333</v>
      </c>
      <c r="G106" s="169">
        <f t="shared" si="9"/>
        <v>2.359375</v>
      </c>
    </row>
    <row r="107" ht="31" customHeight="1" spans="1:7">
      <c r="A107" s="170" t="s">
        <v>789</v>
      </c>
      <c r="B107" s="191" t="s">
        <v>790</v>
      </c>
      <c r="C107" s="172">
        <v>0</v>
      </c>
      <c r="D107" s="172">
        <v>0</v>
      </c>
      <c r="E107" s="172">
        <v>0</v>
      </c>
      <c r="F107" s="169" t="str">
        <f t="shared" si="8"/>
        <v/>
      </c>
      <c r="G107" s="169" t="str">
        <f t="shared" si="9"/>
        <v/>
      </c>
    </row>
    <row r="108" ht="31" customHeight="1" spans="1:7">
      <c r="A108" s="170" t="s">
        <v>791</v>
      </c>
      <c r="B108" s="191" t="s">
        <v>792</v>
      </c>
      <c r="C108" s="172">
        <v>0</v>
      </c>
      <c r="D108" s="172">
        <v>0</v>
      </c>
      <c r="E108" s="172">
        <v>0</v>
      </c>
      <c r="F108" s="169" t="str">
        <f t="shared" si="8"/>
        <v/>
      </c>
      <c r="G108" s="169" t="str">
        <f t="shared" si="9"/>
        <v/>
      </c>
    </row>
    <row r="109" ht="31" customHeight="1" spans="1:7">
      <c r="A109" s="170" t="s">
        <v>793</v>
      </c>
      <c r="B109" s="191" t="s">
        <v>794</v>
      </c>
      <c r="C109" s="172">
        <v>0</v>
      </c>
      <c r="D109" s="172">
        <v>0</v>
      </c>
      <c r="E109" s="172">
        <v>0</v>
      </c>
      <c r="F109" s="169" t="str">
        <f t="shared" si="8"/>
        <v/>
      </c>
      <c r="G109" s="169" t="str">
        <f t="shared" si="9"/>
        <v/>
      </c>
    </row>
    <row r="110" ht="31" customHeight="1" spans="1:7">
      <c r="A110" s="170" t="s">
        <v>795</v>
      </c>
      <c r="B110" s="191" t="s">
        <v>796</v>
      </c>
      <c r="C110" s="172"/>
      <c r="D110" s="172">
        <v>2</v>
      </c>
      <c r="E110" s="172">
        <v>1</v>
      </c>
      <c r="F110" s="169" t="str">
        <f t="shared" si="8"/>
        <v/>
      </c>
      <c r="G110" s="169">
        <f t="shared" si="9"/>
        <v>0.5</v>
      </c>
    </row>
    <row r="111" ht="31" customHeight="1" spans="1:7">
      <c r="A111" s="170" t="s">
        <v>797</v>
      </c>
      <c r="B111" s="191" t="s">
        <v>798</v>
      </c>
      <c r="C111" s="172">
        <v>0</v>
      </c>
      <c r="D111" s="172">
        <v>0</v>
      </c>
      <c r="E111" s="172">
        <v>0</v>
      </c>
      <c r="F111" s="169" t="str">
        <f t="shared" si="8"/>
        <v/>
      </c>
      <c r="G111" s="169" t="str">
        <f t="shared" si="9"/>
        <v/>
      </c>
    </row>
    <row r="112" ht="31" customHeight="1" spans="1:7">
      <c r="A112" s="170" t="s">
        <v>799</v>
      </c>
      <c r="B112" s="191" t="s">
        <v>800</v>
      </c>
      <c r="C112" s="172">
        <v>0</v>
      </c>
      <c r="D112" s="172">
        <v>0</v>
      </c>
      <c r="E112" s="172">
        <v>0</v>
      </c>
      <c r="F112" s="169" t="str">
        <f t="shared" si="8"/>
        <v/>
      </c>
      <c r="G112" s="169" t="str">
        <f t="shared" si="9"/>
        <v/>
      </c>
    </row>
    <row r="113" ht="31" customHeight="1" spans="1:7">
      <c r="A113" s="170" t="s">
        <v>801</v>
      </c>
      <c r="B113" s="191" t="s">
        <v>802</v>
      </c>
      <c r="C113" s="172">
        <v>0</v>
      </c>
      <c r="D113" s="172">
        <v>0</v>
      </c>
      <c r="E113" s="172">
        <v>0</v>
      </c>
      <c r="F113" s="169" t="str">
        <f t="shared" si="8"/>
        <v/>
      </c>
      <c r="G113" s="169" t="str">
        <f t="shared" si="9"/>
        <v/>
      </c>
    </row>
    <row r="114" ht="31" customHeight="1" spans="1:7">
      <c r="A114" s="170" t="s">
        <v>803</v>
      </c>
      <c r="B114" s="191" t="s">
        <v>804</v>
      </c>
      <c r="C114" s="172">
        <v>0</v>
      </c>
      <c r="D114" s="172">
        <v>0</v>
      </c>
      <c r="E114" s="172">
        <v>0</v>
      </c>
      <c r="F114" s="169" t="str">
        <f t="shared" si="8"/>
        <v/>
      </c>
      <c r="G114" s="169" t="str">
        <f t="shared" si="9"/>
        <v/>
      </c>
    </row>
    <row r="115" ht="31" customHeight="1" spans="1:7">
      <c r="A115" s="170" t="s">
        <v>805</v>
      </c>
      <c r="B115" s="191" t="s">
        <v>806</v>
      </c>
      <c r="C115" s="172">
        <v>0</v>
      </c>
      <c r="D115" s="172">
        <v>0</v>
      </c>
      <c r="E115" s="172">
        <v>0</v>
      </c>
      <c r="F115" s="169" t="str">
        <f t="shared" si="8"/>
        <v/>
      </c>
      <c r="G115" s="169" t="str">
        <f t="shared" si="9"/>
        <v/>
      </c>
    </row>
    <row r="116" ht="31" customHeight="1" spans="1:7">
      <c r="A116" s="170" t="s">
        <v>807</v>
      </c>
      <c r="B116" s="191" t="s">
        <v>808</v>
      </c>
      <c r="C116" s="172">
        <v>0</v>
      </c>
      <c r="D116" s="172">
        <v>0</v>
      </c>
      <c r="E116" s="172">
        <v>0</v>
      </c>
      <c r="F116" s="169" t="str">
        <f t="shared" si="8"/>
        <v/>
      </c>
      <c r="G116" s="169" t="str">
        <f t="shared" si="9"/>
        <v/>
      </c>
    </row>
    <row r="117" ht="31" customHeight="1" spans="1:7">
      <c r="A117" s="170" t="s">
        <v>809</v>
      </c>
      <c r="B117" s="191" t="s">
        <v>810</v>
      </c>
      <c r="C117" s="172">
        <v>0</v>
      </c>
      <c r="D117" s="172">
        <v>0</v>
      </c>
      <c r="E117" s="172">
        <v>0</v>
      </c>
      <c r="F117" s="169" t="str">
        <f t="shared" si="8"/>
        <v/>
      </c>
      <c r="G117" s="169" t="str">
        <f t="shared" si="9"/>
        <v/>
      </c>
    </row>
    <row r="118" ht="31" customHeight="1" spans="1:7">
      <c r="A118" s="170" t="s">
        <v>811</v>
      </c>
      <c r="B118" s="191" t="s">
        <v>812</v>
      </c>
      <c r="C118" s="172">
        <v>0</v>
      </c>
      <c r="D118" s="172">
        <v>0</v>
      </c>
      <c r="E118" s="172">
        <v>0</v>
      </c>
      <c r="F118" s="169" t="str">
        <f t="shared" si="8"/>
        <v/>
      </c>
      <c r="G118" s="169" t="str">
        <f t="shared" si="9"/>
        <v/>
      </c>
    </row>
    <row r="119" ht="31" customHeight="1" spans="1:7">
      <c r="A119" s="170" t="s">
        <v>813</v>
      </c>
      <c r="B119" s="191" t="s">
        <v>814</v>
      </c>
      <c r="C119" s="172">
        <v>0</v>
      </c>
      <c r="D119" s="172">
        <v>0</v>
      </c>
      <c r="E119" s="172">
        <v>0</v>
      </c>
      <c r="F119" s="169" t="str">
        <f t="shared" si="8"/>
        <v/>
      </c>
      <c r="G119" s="169" t="str">
        <f t="shared" si="9"/>
        <v/>
      </c>
    </row>
    <row r="120" ht="31" customHeight="1" spans="1:7">
      <c r="A120" s="170" t="s">
        <v>815</v>
      </c>
      <c r="B120" s="191" t="s">
        <v>816</v>
      </c>
      <c r="C120" s="172">
        <v>0</v>
      </c>
      <c r="D120" s="172">
        <v>0</v>
      </c>
      <c r="E120" s="172">
        <v>0</v>
      </c>
      <c r="F120" s="169" t="str">
        <f t="shared" si="8"/>
        <v/>
      </c>
      <c r="G120" s="169" t="str">
        <f t="shared" si="9"/>
        <v/>
      </c>
    </row>
    <row r="121" ht="31" customHeight="1" spans="1:7">
      <c r="A121" s="170" t="s">
        <v>817</v>
      </c>
      <c r="B121" s="191" t="s">
        <v>818</v>
      </c>
      <c r="C121" s="195">
        <v>3</v>
      </c>
      <c r="D121" s="172">
        <v>62</v>
      </c>
      <c r="E121" s="172">
        <v>150</v>
      </c>
      <c r="F121" s="169">
        <f t="shared" si="8"/>
        <v>50</v>
      </c>
      <c r="G121" s="169">
        <f t="shared" si="9"/>
        <v>2.41935483870968</v>
      </c>
    </row>
    <row r="122" ht="31" customHeight="1" spans="1:7">
      <c r="A122" s="170" t="s">
        <v>819</v>
      </c>
      <c r="B122" s="191" t="s">
        <v>820</v>
      </c>
      <c r="C122" s="172">
        <v>0</v>
      </c>
      <c r="D122" s="172">
        <v>0</v>
      </c>
      <c r="E122" s="172">
        <v>0</v>
      </c>
      <c r="F122" s="169" t="str">
        <f t="shared" si="8"/>
        <v/>
      </c>
      <c r="G122" s="169" t="str">
        <f t="shared" si="9"/>
        <v/>
      </c>
    </row>
    <row r="123" s="151" customFormat="1" ht="31" customHeight="1" spans="1:7">
      <c r="A123" s="165" t="s">
        <v>821</v>
      </c>
      <c r="B123" s="193" t="s">
        <v>822</v>
      </c>
      <c r="C123" s="172">
        <v>0</v>
      </c>
      <c r="D123" s="172">
        <v>0</v>
      </c>
      <c r="E123" s="172">
        <v>0</v>
      </c>
      <c r="F123" s="190" t="str">
        <f t="shared" si="8"/>
        <v/>
      </c>
      <c r="G123" s="190" t="str">
        <f t="shared" si="9"/>
        <v/>
      </c>
    </row>
    <row r="124" ht="31" customHeight="1" spans="1:7">
      <c r="A124" s="196"/>
      <c r="B124" s="197" t="s">
        <v>823</v>
      </c>
      <c r="C124" s="167">
        <f>SUM(C8,C12,C19,C20,C49,C59,C60,C61,C87,C105,C123)</f>
        <v>11737</v>
      </c>
      <c r="D124" s="167">
        <f>SUM(D8,D12,D19,D20,D49,D59,D60,D61,D87,D105,D123)</f>
        <v>73294</v>
      </c>
      <c r="E124" s="167">
        <f>SUM(E8,E12,E19,E20,E49,E59,E60,E61,E87,E105,E123)</f>
        <v>17084</v>
      </c>
      <c r="F124" s="190">
        <f t="shared" ref="F124:F145" si="10">IF(C124&lt;&gt;0,E124/C124,"")</f>
        <v>1.45556786231575</v>
      </c>
      <c r="G124" s="190">
        <f t="shared" ref="G124:G145" si="11">IF(D124&lt;&gt;0,E124/D124,"")</f>
        <v>0.233088656643109</v>
      </c>
    </row>
    <row r="125" ht="31" customHeight="1" spans="1:7">
      <c r="A125" s="165">
        <v>231</v>
      </c>
      <c r="B125" s="198" t="s">
        <v>499</v>
      </c>
      <c r="C125" s="167">
        <f>SUM(C126:C127)</f>
        <v>2560</v>
      </c>
      <c r="D125" s="167">
        <f>SUM(D126:D127)</f>
        <v>2560</v>
      </c>
      <c r="E125" s="167">
        <f>SUM(E126:E127)</f>
        <v>0</v>
      </c>
      <c r="F125" s="169">
        <f t="shared" si="10"/>
        <v>0</v>
      </c>
      <c r="G125" s="169">
        <f t="shared" si="11"/>
        <v>0</v>
      </c>
    </row>
    <row r="126" ht="31" customHeight="1" spans="1:7">
      <c r="A126" s="170">
        <v>23104</v>
      </c>
      <c r="B126" s="191" t="s">
        <v>824</v>
      </c>
      <c r="C126" s="172">
        <v>2560</v>
      </c>
      <c r="D126" s="172">
        <v>2560</v>
      </c>
      <c r="E126" s="172">
        <v>0</v>
      </c>
      <c r="F126" s="169">
        <f t="shared" si="10"/>
        <v>0</v>
      </c>
      <c r="G126" s="169">
        <f t="shared" si="11"/>
        <v>0</v>
      </c>
    </row>
    <row r="127" ht="31" customHeight="1" spans="1:7">
      <c r="A127" s="170">
        <v>23105</v>
      </c>
      <c r="B127" s="191" t="s">
        <v>825</v>
      </c>
      <c r="C127" s="172">
        <v>0</v>
      </c>
      <c r="D127" s="172">
        <v>0</v>
      </c>
      <c r="E127" s="172">
        <v>0</v>
      </c>
      <c r="F127" s="169" t="str">
        <f t="shared" si="10"/>
        <v/>
      </c>
      <c r="G127" s="169" t="str">
        <f t="shared" si="11"/>
        <v/>
      </c>
    </row>
    <row r="128" ht="31" customHeight="1" spans="1:7">
      <c r="A128" s="165">
        <v>230</v>
      </c>
      <c r="B128" s="198" t="s">
        <v>826</v>
      </c>
      <c r="C128" s="167">
        <f>SUM(C129,C140,C142:C144)</f>
        <v>7214</v>
      </c>
      <c r="D128" s="167">
        <f>SUM(D129,D140,D142:D144)</f>
        <v>3980</v>
      </c>
      <c r="E128" s="167">
        <f>SUM(E129,E140,E142:E144)</f>
        <v>4280</v>
      </c>
      <c r="F128" s="169">
        <f t="shared" si="10"/>
        <v>0.593290823398946</v>
      </c>
      <c r="G128" s="169">
        <f t="shared" si="11"/>
        <v>1.07537688442211</v>
      </c>
    </row>
    <row r="129" ht="31" customHeight="1" spans="1:7">
      <c r="A129" s="170">
        <v>23004</v>
      </c>
      <c r="B129" s="191" t="s">
        <v>827</v>
      </c>
      <c r="C129" s="172">
        <f>SUM(C130:C139)</f>
        <v>0</v>
      </c>
      <c r="D129" s="172">
        <f>SUM(D130:D139)</f>
        <v>0</v>
      </c>
      <c r="E129" s="172">
        <f>SUM(E130:E139)</f>
        <v>0</v>
      </c>
      <c r="F129" s="169" t="str">
        <f t="shared" si="10"/>
        <v/>
      </c>
      <c r="G129" s="169" t="str">
        <f t="shared" si="11"/>
        <v/>
      </c>
    </row>
    <row r="130" ht="31" customHeight="1" spans="1:7">
      <c r="A130" s="170" t="s">
        <v>828</v>
      </c>
      <c r="B130" s="191" t="s">
        <v>829</v>
      </c>
      <c r="C130" s="172">
        <v>0</v>
      </c>
      <c r="D130" s="172">
        <v>0</v>
      </c>
      <c r="E130" s="172">
        <v>0</v>
      </c>
      <c r="F130" s="169" t="str">
        <f t="shared" si="10"/>
        <v/>
      </c>
      <c r="G130" s="169" t="str">
        <f t="shared" si="11"/>
        <v/>
      </c>
    </row>
    <row r="131" ht="31" customHeight="1" spans="1:7">
      <c r="A131" s="170" t="s">
        <v>830</v>
      </c>
      <c r="B131" s="191" t="s">
        <v>831</v>
      </c>
      <c r="C131" s="172">
        <v>0</v>
      </c>
      <c r="D131" s="172">
        <v>0</v>
      </c>
      <c r="E131" s="172">
        <v>0</v>
      </c>
      <c r="F131" s="169" t="str">
        <f t="shared" si="10"/>
        <v/>
      </c>
      <c r="G131" s="169" t="str">
        <f t="shared" si="11"/>
        <v/>
      </c>
    </row>
    <row r="132" ht="31" customHeight="1" spans="1:7">
      <c r="A132" s="170" t="s">
        <v>832</v>
      </c>
      <c r="B132" s="191" t="s">
        <v>833</v>
      </c>
      <c r="C132" s="172">
        <v>0</v>
      </c>
      <c r="D132" s="172">
        <v>0</v>
      </c>
      <c r="E132" s="172">
        <v>0</v>
      </c>
      <c r="F132" s="169" t="str">
        <f t="shared" si="10"/>
        <v/>
      </c>
      <c r="G132" s="169" t="str">
        <f t="shared" si="11"/>
        <v/>
      </c>
    </row>
    <row r="133" ht="31" customHeight="1" spans="1:7">
      <c r="A133" s="170" t="s">
        <v>834</v>
      </c>
      <c r="B133" s="191" t="s">
        <v>835</v>
      </c>
      <c r="C133" s="172">
        <v>0</v>
      </c>
      <c r="D133" s="172">
        <v>0</v>
      </c>
      <c r="E133" s="172">
        <v>0</v>
      </c>
      <c r="F133" s="169" t="str">
        <f t="shared" si="10"/>
        <v/>
      </c>
      <c r="G133" s="169" t="str">
        <f t="shared" si="11"/>
        <v/>
      </c>
    </row>
    <row r="134" ht="31" customHeight="1" spans="1:7">
      <c r="A134" s="170" t="s">
        <v>836</v>
      </c>
      <c r="B134" s="191" t="s">
        <v>837</v>
      </c>
      <c r="C134" s="172">
        <v>0</v>
      </c>
      <c r="D134" s="172">
        <v>0</v>
      </c>
      <c r="E134" s="172">
        <v>0</v>
      </c>
      <c r="F134" s="169" t="str">
        <f t="shared" si="10"/>
        <v/>
      </c>
      <c r="G134" s="169" t="str">
        <f t="shared" si="11"/>
        <v/>
      </c>
    </row>
    <row r="135" ht="31" customHeight="1" spans="1:7">
      <c r="A135" s="170" t="s">
        <v>838</v>
      </c>
      <c r="B135" s="191" t="s">
        <v>839</v>
      </c>
      <c r="C135" s="172">
        <v>0</v>
      </c>
      <c r="D135" s="172">
        <v>0</v>
      </c>
      <c r="E135" s="172">
        <v>0</v>
      </c>
      <c r="F135" s="169" t="str">
        <f t="shared" si="10"/>
        <v/>
      </c>
      <c r="G135" s="169" t="str">
        <f t="shared" si="11"/>
        <v/>
      </c>
    </row>
    <row r="136" ht="31" customHeight="1" spans="1:7">
      <c r="A136" s="170" t="s">
        <v>840</v>
      </c>
      <c r="B136" s="191" t="s">
        <v>841</v>
      </c>
      <c r="C136" s="172">
        <v>0</v>
      </c>
      <c r="D136" s="172">
        <v>0</v>
      </c>
      <c r="E136" s="172">
        <v>0</v>
      </c>
      <c r="F136" s="169" t="str">
        <f t="shared" si="10"/>
        <v/>
      </c>
      <c r="G136" s="169" t="str">
        <f t="shared" si="11"/>
        <v/>
      </c>
    </row>
    <row r="137" ht="31" customHeight="1" spans="1:7">
      <c r="A137" s="170" t="s">
        <v>842</v>
      </c>
      <c r="B137" s="191" t="s">
        <v>843</v>
      </c>
      <c r="C137" s="172">
        <v>0</v>
      </c>
      <c r="D137" s="172">
        <v>0</v>
      </c>
      <c r="E137" s="172">
        <v>0</v>
      </c>
      <c r="F137" s="169" t="str">
        <f t="shared" si="10"/>
        <v/>
      </c>
      <c r="G137" s="169" t="str">
        <f t="shared" si="11"/>
        <v/>
      </c>
    </row>
    <row r="138" ht="31" customHeight="1" spans="1:7">
      <c r="A138" s="170" t="s">
        <v>844</v>
      </c>
      <c r="B138" s="191" t="s">
        <v>845</v>
      </c>
      <c r="C138" s="172">
        <v>0</v>
      </c>
      <c r="D138" s="172">
        <v>0</v>
      </c>
      <c r="E138" s="172">
        <v>0</v>
      </c>
      <c r="F138" s="169" t="str">
        <f t="shared" si="10"/>
        <v/>
      </c>
      <c r="G138" s="169" t="str">
        <f t="shared" si="11"/>
        <v/>
      </c>
    </row>
    <row r="139" ht="31" customHeight="1" spans="1:7">
      <c r="A139" s="170" t="s">
        <v>846</v>
      </c>
      <c r="B139" s="191" t="s">
        <v>847</v>
      </c>
      <c r="C139" s="172">
        <v>0</v>
      </c>
      <c r="D139" s="172">
        <v>0</v>
      </c>
      <c r="E139" s="172">
        <v>0</v>
      </c>
      <c r="F139" s="169" t="str">
        <f t="shared" si="10"/>
        <v/>
      </c>
      <c r="G139" s="169" t="str">
        <f t="shared" si="11"/>
        <v/>
      </c>
    </row>
    <row r="140" ht="31" customHeight="1" spans="1:7">
      <c r="A140" s="170">
        <v>23006</v>
      </c>
      <c r="B140" s="191" t="s">
        <v>848</v>
      </c>
      <c r="C140" s="172">
        <f>C141</f>
        <v>0</v>
      </c>
      <c r="D140" s="172">
        <f>D141</f>
        <v>1269</v>
      </c>
      <c r="E140" s="172">
        <f>E141</f>
        <v>245</v>
      </c>
      <c r="F140" s="169" t="str">
        <f t="shared" si="10"/>
        <v/>
      </c>
      <c r="G140" s="169">
        <f t="shared" si="11"/>
        <v>0.193065405831363</v>
      </c>
    </row>
    <row r="141" ht="31" customHeight="1" spans="1:7">
      <c r="A141" s="170">
        <v>2300603</v>
      </c>
      <c r="B141" s="191" t="s">
        <v>849</v>
      </c>
      <c r="C141" s="172">
        <v>0</v>
      </c>
      <c r="D141" s="172">
        <v>1269</v>
      </c>
      <c r="E141" s="172">
        <v>245</v>
      </c>
      <c r="F141" s="169" t="str">
        <f t="shared" si="10"/>
        <v/>
      </c>
      <c r="G141" s="169">
        <f t="shared" si="11"/>
        <v>0.193065405831363</v>
      </c>
    </row>
    <row r="142" ht="31" customHeight="1" spans="1:7">
      <c r="A142" s="170">
        <v>23008</v>
      </c>
      <c r="B142" s="191" t="s">
        <v>850</v>
      </c>
      <c r="C142" s="172">
        <v>7214</v>
      </c>
      <c r="D142" s="199">
        <v>0</v>
      </c>
      <c r="E142" s="172">
        <f>4280-245</f>
        <v>4035</v>
      </c>
      <c r="F142" s="169">
        <f t="shared" si="10"/>
        <v>0.559329082339895</v>
      </c>
      <c r="G142" s="169" t="str">
        <f t="shared" si="11"/>
        <v/>
      </c>
    </row>
    <row r="143" ht="31" customHeight="1" spans="1:7">
      <c r="A143" s="170">
        <v>23009</v>
      </c>
      <c r="B143" s="191" t="s">
        <v>851</v>
      </c>
      <c r="C143" s="172"/>
      <c r="D143" s="199">
        <v>2711</v>
      </c>
      <c r="E143" s="199"/>
      <c r="F143" s="169" t="str">
        <f t="shared" si="10"/>
        <v/>
      </c>
      <c r="G143" s="169">
        <f t="shared" si="11"/>
        <v>0</v>
      </c>
    </row>
    <row r="144" ht="31" customHeight="1" spans="1:7">
      <c r="A144" s="170">
        <v>23011</v>
      </c>
      <c r="B144" s="191" t="s">
        <v>852</v>
      </c>
      <c r="C144" s="172">
        <v>0</v>
      </c>
      <c r="D144" s="172">
        <v>0</v>
      </c>
      <c r="E144" s="172">
        <v>0</v>
      </c>
      <c r="F144" s="169" t="str">
        <f t="shared" si="10"/>
        <v/>
      </c>
      <c r="G144" s="169" t="str">
        <f t="shared" si="11"/>
        <v/>
      </c>
    </row>
    <row r="145" ht="31" customHeight="1" spans="1:7">
      <c r="A145" s="196"/>
      <c r="B145" s="197" t="s">
        <v>853</v>
      </c>
      <c r="C145" s="167">
        <f>SUM(C124:C125,C128)</f>
        <v>21511</v>
      </c>
      <c r="D145" s="167">
        <f>SUM(D124:D125,D128)</f>
        <v>79834</v>
      </c>
      <c r="E145" s="167">
        <f>SUM(E124:E125,E128)</f>
        <v>21364</v>
      </c>
      <c r="F145" s="190">
        <f t="shared" si="10"/>
        <v>0.993166287015945</v>
      </c>
      <c r="G145" s="190">
        <f t="shared" si="11"/>
        <v>0.267605280957988</v>
      </c>
    </row>
    <row r="146" ht="13.8" spans="1:7">
      <c r="A146" s="145"/>
      <c r="B146" s="180"/>
      <c r="C146" s="160"/>
      <c r="D146" s="160"/>
      <c r="E146" s="160"/>
      <c r="F146" s="160"/>
      <c r="G146" s="160"/>
    </row>
    <row r="147" ht="13.8" spans="1:7">
      <c r="A147" s="145"/>
      <c r="B147" s="180"/>
      <c r="C147" s="160"/>
      <c r="D147" s="160"/>
      <c r="E147" s="160"/>
      <c r="F147" s="160"/>
      <c r="G147" s="160"/>
    </row>
    <row r="148" ht="13.8" spans="1:7">
      <c r="A148" s="145"/>
      <c r="B148" s="180"/>
      <c r="C148" s="160"/>
      <c r="D148" s="160"/>
      <c r="E148" s="160"/>
      <c r="F148" s="160"/>
      <c r="G148" s="160"/>
    </row>
    <row r="149" ht="13.8" spans="1:7">
      <c r="A149" s="145"/>
      <c r="B149" s="180"/>
      <c r="C149" s="160"/>
      <c r="D149" s="160"/>
      <c r="E149" s="160"/>
      <c r="F149" s="160"/>
      <c r="G149" s="160"/>
    </row>
    <row r="150" ht="13.8" spans="1:7">
      <c r="A150" s="145"/>
      <c r="B150" s="180"/>
      <c r="C150" s="160"/>
      <c r="D150" s="160"/>
      <c r="E150" s="160"/>
      <c r="F150" s="160"/>
      <c r="G150" s="160"/>
    </row>
    <row r="151" ht="13.8" spans="1:7">
      <c r="A151" s="145"/>
      <c r="B151" s="180"/>
      <c r="C151" s="160"/>
      <c r="D151" s="160"/>
      <c r="E151" s="160"/>
      <c r="F151" s="160"/>
      <c r="G151" s="160"/>
    </row>
    <row r="152" ht="13.8" spans="1:7">
      <c r="A152" s="145"/>
      <c r="B152" s="180"/>
      <c r="C152" s="160"/>
      <c r="D152" s="160"/>
      <c r="E152" s="160"/>
      <c r="F152" s="160"/>
      <c r="G152" s="160"/>
    </row>
    <row r="153" ht="13.2"/>
  </sheetData>
  <mergeCells count="7">
    <mergeCell ref="A4:G4"/>
    <mergeCell ref="A5:D5"/>
    <mergeCell ref="E6:G6"/>
    <mergeCell ref="A6:A7"/>
    <mergeCell ref="B6:B7"/>
    <mergeCell ref="C6:C7"/>
    <mergeCell ref="D6:D7"/>
  </mergeCells>
  <printOptions horizontalCentered="1"/>
  <pageMargins left="0.354166666666667" right="0.141666666666667" top="0.373611111111111" bottom="0.373611111111111" header="0.172916666666667" footer="0.172916666666667"/>
  <pageSetup paperSize="9" scale="74" fitToHeight="0" orientation="portrait" useFirstPageNumber="1" horizontalDpi="600"/>
  <headerFooter alignWithMargins="0" scaleWithDoc="0">
    <oddFooter>&amp;C&amp;"宋体"&amp;14- &amp;P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84"/>
  <sheetViews>
    <sheetView showGridLines="0" zoomScale="85" zoomScaleNormal="85" zoomScaleSheetLayoutView="60" workbookViewId="0">
      <pane ySplit="7" topLeftCell="A62" activePane="bottomLeft" state="frozenSplit"/>
      <selection/>
      <selection pane="bottomLeft" activeCell="E34" sqref="E34"/>
    </sheetView>
  </sheetViews>
  <sheetFormatPr defaultColWidth="10" defaultRowHeight="13.5" customHeight="1" outlineLevelCol="6"/>
  <cols>
    <col min="1" max="1" width="9.9537037037037" style="152" customWidth="1"/>
    <col min="2" max="2" width="30.4351851851852" style="153" customWidth="1"/>
    <col min="3" max="3" width="11.4907407407407" style="153" customWidth="1"/>
    <col min="4" max="4" width="12.0555555555556" style="153" customWidth="1"/>
    <col min="5" max="5" width="10.2314814814815" style="153" customWidth="1"/>
    <col min="6" max="6" width="13.0740740740741" style="153" customWidth="1"/>
    <col min="7" max="7" width="11.787037037037" style="153" customWidth="1"/>
    <col min="8" max="19" width="10.287037037037" style="67" customWidth="1"/>
    <col min="20" max="16371" width="10" style="67" customWidth="1"/>
    <col min="16372" max="16384" width="10" style="67"/>
  </cols>
  <sheetData>
    <row r="1" ht="12" customHeight="1"/>
    <row r="2" s="148" customFormat="1" ht="19" customHeight="1" spans="1:7">
      <c r="A2" s="154" t="s">
        <v>854</v>
      </c>
      <c r="B2" s="155"/>
      <c r="C2" s="155"/>
      <c r="D2" s="155"/>
      <c r="E2" s="155"/>
      <c r="F2" s="155"/>
      <c r="G2" s="155"/>
    </row>
    <row r="3" s="148" customFormat="1" ht="19" customHeight="1" spans="1:7">
      <c r="A3" s="154"/>
      <c r="B3" s="155"/>
      <c r="C3" s="155"/>
      <c r="D3" s="155"/>
      <c r="E3" s="155"/>
      <c r="F3" s="155"/>
      <c r="G3" s="155"/>
    </row>
    <row r="4" s="148" customFormat="1" ht="29" customHeight="1" spans="1:7">
      <c r="A4" s="156" t="s">
        <v>855</v>
      </c>
      <c r="B4" s="157"/>
      <c r="C4" s="158"/>
      <c r="D4" s="158"/>
      <c r="E4" s="158"/>
      <c r="F4" s="158"/>
      <c r="G4" s="158"/>
    </row>
    <row r="5" s="149" customFormat="1" ht="19" customHeight="1" spans="1:7">
      <c r="A5" s="159"/>
      <c r="B5" s="159"/>
      <c r="C5" s="159"/>
      <c r="D5" s="159"/>
      <c r="E5" s="160"/>
      <c r="F5" s="160"/>
      <c r="G5" s="161" t="s">
        <v>512</v>
      </c>
    </row>
    <row r="6" s="149" customFormat="1" ht="20" customHeight="1" spans="1:7">
      <c r="A6" s="162" t="s">
        <v>3</v>
      </c>
      <c r="B6" s="163" t="s">
        <v>213</v>
      </c>
      <c r="C6" s="163" t="s">
        <v>437</v>
      </c>
      <c r="D6" s="163" t="s">
        <v>438</v>
      </c>
      <c r="E6" s="125" t="s">
        <v>7</v>
      </c>
      <c r="F6" s="126"/>
      <c r="G6" s="127"/>
    </row>
    <row r="7" s="149" customFormat="1" ht="33" customHeight="1" spans="1:7">
      <c r="A7" s="164"/>
      <c r="B7" s="129"/>
      <c r="C7" s="129"/>
      <c r="D7" s="129"/>
      <c r="E7" s="130" t="s">
        <v>8</v>
      </c>
      <c r="F7" s="130" t="s">
        <v>439</v>
      </c>
      <c r="G7" s="130" t="s">
        <v>440</v>
      </c>
    </row>
    <row r="8" s="149" customFormat="1" ht="20" customHeight="1" spans="1:7">
      <c r="A8" s="165">
        <v>501</v>
      </c>
      <c r="B8" s="166" t="s">
        <v>441</v>
      </c>
      <c r="C8" s="167">
        <v>0</v>
      </c>
      <c r="D8" s="168">
        <v>0</v>
      </c>
      <c r="E8" s="168">
        <v>0</v>
      </c>
      <c r="F8" s="169" t="str">
        <f>IF(C8&lt;&gt;0,E8/C8,"")</f>
        <v/>
      </c>
      <c r="G8" s="169" t="str">
        <f>IF(D8&lt;&gt;0,E8/D8,"")</f>
        <v/>
      </c>
    </row>
    <row r="9" s="149" customFormat="1" ht="20" customHeight="1" spans="1:7">
      <c r="A9" s="165">
        <v>502</v>
      </c>
      <c r="B9" s="166" t="s">
        <v>446</v>
      </c>
      <c r="C9" s="167">
        <f>SUM(C10:C13)</f>
        <v>0</v>
      </c>
      <c r="D9" s="167">
        <f>SUM(D10:D13)</f>
        <v>650</v>
      </c>
      <c r="E9" s="167">
        <f>SUM(E10:E13)</f>
        <v>0</v>
      </c>
      <c r="F9" s="169" t="str">
        <f t="shared" ref="F9:F40" si="0">IF(C9&lt;&gt;0,E9/C9,"")</f>
        <v/>
      </c>
      <c r="G9" s="169">
        <f t="shared" ref="G9:G40" si="1">IF(D9&lt;&gt;0,E9/D9,"")</f>
        <v>0</v>
      </c>
    </row>
    <row r="10" s="150" customFormat="1" ht="20" customHeight="1" spans="1:7">
      <c r="A10" s="170">
        <v>50201</v>
      </c>
      <c r="B10" s="171" t="s">
        <v>447</v>
      </c>
      <c r="C10" s="172">
        <v>0</v>
      </c>
      <c r="D10" s="173">
        <v>70</v>
      </c>
      <c r="E10" s="173">
        <v>0</v>
      </c>
      <c r="F10" s="169" t="str">
        <f t="shared" si="0"/>
        <v/>
      </c>
      <c r="G10" s="169">
        <f t="shared" si="1"/>
        <v>0</v>
      </c>
    </row>
    <row r="11" ht="20" customHeight="1" spans="1:7">
      <c r="A11" s="170">
        <v>50204</v>
      </c>
      <c r="B11" s="171" t="s">
        <v>450</v>
      </c>
      <c r="C11" s="172">
        <v>0</v>
      </c>
      <c r="D11" s="173">
        <v>0</v>
      </c>
      <c r="E11" s="173">
        <v>0</v>
      </c>
      <c r="F11" s="169" t="str">
        <f t="shared" si="0"/>
        <v/>
      </c>
      <c r="G11" s="169" t="str">
        <f t="shared" si="1"/>
        <v/>
      </c>
    </row>
    <row r="12" ht="20" customHeight="1" spans="1:7">
      <c r="A12" s="170">
        <v>50205</v>
      </c>
      <c r="B12" s="171" t="s">
        <v>451</v>
      </c>
      <c r="C12" s="172">
        <v>0</v>
      </c>
      <c r="D12" s="173">
        <v>25</v>
      </c>
      <c r="E12" s="173">
        <v>0</v>
      </c>
      <c r="F12" s="169" t="str">
        <f t="shared" si="0"/>
        <v/>
      </c>
      <c r="G12" s="169">
        <f t="shared" si="1"/>
        <v>0</v>
      </c>
    </row>
    <row r="13" ht="20" customHeight="1" spans="1:7">
      <c r="A13" s="170">
        <v>50299</v>
      </c>
      <c r="B13" s="171" t="s">
        <v>456</v>
      </c>
      <c r="C13" s="172">
        <v>0</v>
      </c>
      <c r="D13" s="173">
        <v>555</v>
      </c>
      <c r="E13" s="173">
        <v>0</v>
      </c>
      <c r="F13" s="169" t="str">
        <f t="shared" si="0"/>
        <v/>
      </c>
      <c r="G13" s="169">
        <f t="shared" si="1"/>
        <v>0</v>
      </c>
    </row>
    <row r="14" ht="20" customHeight="1" spans="1:7">
      <c r="A14" s="165">
        <v>503</v>
      </c>
      <c r="B14" s="166" t="s">
        <v>457</v>
      </c>
      <c r="C14" s="167">
        <f>SUM(C15:C21)</f>
        <v>4625.39</v>
      </c>
      <c r="D14" s="167">
        <f>SUM(D15:D21)</f>
        <v>31415</v>
      </c>
      <c r="E14" s="167">
        <f>SUM(E15:E21)</f>
        <v>3644</v>
      </c>
      <c r="F14" s="169">
        <f t="shared" si="0"/>
        <v>0.787825459042373</v>
      </c>
      <c r="G14" s="169">
        <f t="shared" si="1"/>
        <v>0.115995543530161</v>
      </c>
    </row>
    <row r="15" ht="20" customHeight="1" spans="1:7">
      <c r="A15" s="170">
        <v>50301</v>
      </c>
      <c r="B15" s="171" t="s">
        <v>458</v>
      </c>
      <c r="C15" s="173">
        <v>0</v>
      </c>
      <c r="D15" s="173">
        <v>328</v>
      </c>
      <c r="E15" s="173">
        <v>0</v>
      </c>
      <c r="F15" s="169" t="str">
        <f t="shared" si="0"/>
        <v/>
      </c>
      <c r="G15" s="169">
        <f t="shared" si="1"/>
        <v>0</v>
      </c>
    </row>
    <row r="16" ht="20" customHeight="1" spans="1:7">
      <c r="A16" s="170">
        <v>50302</v>
      </c>
      <c r="B16" s="171" t="s">
        <v>459</v>
      </c>
      <c r="C16" s="173">
        <f>4426+199.39</f>
        <v>4625.39</v>
      </c>
      <c r="D16" s="172">
        <v>25815</v>
      </c>
      <c r="E16" s="173">
        <v>3322</v>
      </c>
      <c r="F16" s="169">
        <f t="shared" si="0"/>
        <v>0.718209707721943</v>
      </c>
      <c r="G16" s="169">
        <f t="shared" si="1"/>
        <v>0.128684873135774</v>
      </c>
    </row>
    <row r="17" ht="20" customHeight="1" spans="1:7">
      <c r="A17" s="170">
        <v>50303</v>
      </c>
      <c r="B17" s="171" t="s">
        <v>460</v>
      </c>
      <c r="C17" s="173">
        <v>0</v>
      </c>
      <c r="D17" s="173">
        <v>0</v>
      </c>
      <c r="E17" s="173">
        <v>0</v>
      </c>
      <c r="F17" s="169" t="str">
        <f t="shared" si="0"/>
        <v/>
      </c>
      <c r="G17" s="169" t="str">
        <f t="shared" si="1"/>
        <v/>
      </c>
    </row>
    <row r="18" ht="20" customHeight="1" spans="1:7">
      <c r="A18" s="170">
        <v>50305</v>
      </c>
      <c r="B18" s="171" t="s">
        <v>461</v>
      </c>
      <c r="C18" s="173">
        <v>0</v>
      </c>
      <c r="D18" s="173">
        <v>3212</v>
      </c>
      <c r="E18" s="173">
        <v>322</v>
      </c>
      <c r="F18" s="169" t="str">
        <f t="shared" si="0"/>
        <v/>
      </c>
      <c r="G18" s="169">
        <f t="shared" si="1"/>
        <v>0.100249066002491</v>
      </c>
    </row>
    <row r="19" ht="20" customHeight="1" spans="1:7">
      <c r="A19" s="170">
        <v>50306</v>
      </c>
      <c r="B19" s="171" t="s">
        <v>462</v>
      </c>
      <c r="C19" s="173">
        <v>0</v>
      </c>
      <c r="D19" s="173">
        <v>0</v>
      </c>
      <c r="E19" s="173">
        <v>0</v>
      </c>
      <c r="F19" s="169" t="str">
        <f t="shared" si="0"/>
        <v/>
      </c>
      <c r="G19" s="169" t="str">
        <f t="shared" si="1"/>
        <v/>
      </c>
    </row>
    <row r="20" ht="20" customHeight="1" spans="1:7">
      <c r="A20" s="170">
        <v>50307</v>
      </c>
      <c r="B20" s="171" t="s">
        <v>463</v>
      </c>
      <c r="C20" s="173">
        <v>0</v>
      </c>
      <c r="D20" s="173">
        <v>0</v>
      </c>
      <c r="E20" s="173">
        <v>0</v>
      </c>
      <c r="F20" s="169" t="str">
        <f t="shared" si="0"/>
        <v/>
      </c>
      <c r="G20" s="169" t="str">
        <f t="shared" si="1"/>
        <v/>
      </c>
    </row>
    <row r="21" ht="20" customHeight="1" spans="1:7">
      <c r="A21" s="170">
        <v>50399</v>
      </c>
      <c r="B21" s="171" t="s">
        <v>464</v>
      </c>
      <c r="C21" s="173">
        <v>0</v>
      </c>
      <c r="D21" s="173">
        <v>2060</v>
      </c>
      <c r="E21" s="173">
        <v>0</v>
      </c>
      <c r="F21" s="169" t="str">
        <f t="shared" si="0"/>
        <v/>
      </c>
      <c r="G21" s="169">
        <f t="shared" si="1"/>
        <v>0</v>
      </c>
    </row>
    <row r="22" ht="20" customHeight="1" spans="1:7">
      <c r="A22" s="165">
        <v>504</v>
      </c>
      <c r="B22" s="166" t="s">
        <v>465</v>
      </c>
      <c r="C22" s="167">
        <f>SUM(C23:C28)</f>
        <v>0</v>
      </c>
      <c r="D22" s="167">
        <f>SUM(D23:D28)</f>
        <v>0</v>
      </c>
      <c r="E22" s="167">
        <f>SUM(E23:E28)</f>
        <v>0</v>
      </c>
      <c r="F22" s="169" t="str">
        <f t="shared" si="0"/>
        <v/>
      </c>
      <c r="G22" s="169" t="str">
        <f t="shared" si="1"/>
        <v/>
      </c>
    </row>
    <row r="23" ht="20" customHeight="1" spans="1:7">
      <c r="A23" s="170">
        <v>50401</v>
      </c>
      <c r="B23" s="171" t="s">
        <v>458</v>
      </c>
      <c r="C23" s="173">
        <v>0</v>
      </c>
      <c r="D23" s="173">
        <v>0</v>
      </c>
      <c r="E23" s="173">
        <v>0</v>
      </c>
      <c r="F23" s="169" t="str">
        <f t="shared" si="0"/>
        <v/>
      </c>
      <c r="G23" s="169" t="str">
        <f t="shared" si="1"/>
        <v/>
      </c>
    </row>
    <row r="24" ht="20" customHeight="1" spans="1:7">
      <c r="A24" s="170">
        <v>50402</v>
      </c>
      <c r="B24" s="171" t="s">
        <v>459</v>
      </c>
      <c r="C24" s="173">
        <v>0</v>
      </c>
      <c r="D24" s="173">
        <v>0</v>
      </c>
      <c r="E24" s="173">
        <v>0</v>
      </c>
      <c r="F24" s="169" t="str">
        <f t="shared" si="0"/>
        <v/>
      </c>
      <c r="G24" s="169" t="str">
        <f t="shared" si="1"/>
        <v/>
      </c>
    </row>
    <row r="25" ht="20" customHeight="1" spans="1:7">
      <c r="A25" s="170">
        <v>50403</v>
      </c>
      <c r="B25" s="171" t="s">
        <v>460</v>
      </c>
      <c r="C25" s="173">
        <v>0</v>
      </c>
      <c r="D25" s="173">
        <v>0</v>
      </c>
      <c r="E25" s="173">
        <v>0</v>
      </c>
      <c r="F25" s="169" t="str">
        <f t="shared" si="0"/>
        <v/>
      </c>
      <c r="G25" s="169" t="str">
        <f t="shared" si="1"/>
        <v/>
      </c>
    </row>
    <row r="26" ht="20" customHeight="1" spans="1:7">
      <c r="A26" s="170">
        <v>50404</v>
      </c>
      <c r="B26" s="171" t="s">
        <v>462</v>
      </c>
      <c r="C26" s="173">
        <v>0</v>
      </c>
      <c r="D26" s="173">
        <v>0</v>
      </c>
      <c r="E26" s="173">
        <v>0</v>
      </c>
      <c r="F26" s="169" t="str">
        <f t="shared" si="0"/>
        <v/>
      </c>
      <c r="G26" s="169" t="str">
        <f t="shared" si="1"/>
        <v/>
      </c>
    </row>
    <row r="27" ht="20" customHeight="1" spans="1:7">
      <c r="A27" s="170">
        <v>50405</v>
      </c>
      <c r="B27" s="171" t="s">
        <v>463</v>
      </c>
      <c r="C27" s="173">
        <v>0</v>
      </c>
      <c r="D27" s="173">
        <v>0</v>
      </c>
      <c r="E27" s="173">
        <v>0</v>
      </c>
      <c r="F27" s="169" t="str">
        <f t="shared" si="0"/>
        <v/>
      </c>
      <c r="G27" s="169" t="str">
        <f t="shared" si="1"/>
        <v/>
      </c>
    </row>
    <row r="28" ht="20" customHeight="1" spans="1:7">
      <c r="A28" s="170">
        <v>50499</v>
      </c>
      <c r="B28" s="171" t="s">
        <v>464</v>
      </c>
      <c r="C28" s="173">
        <v>0</v>
      </c>
      <c r="D28" s="173">
        <v>0</v>
      </c>
      <c r="E28" s="173">
        <v>0</v>
      </c>
      <c r="F28" s="169" t="str">
        <f t="shared" si="0"/>
        <v/>
      </c>
      <c r="G28" s="169" t="str">
        <f t="shared" si="1"/>
        <v/>
      </c>
    </row>
    <row r="29" ht="20" customHeight="1" spans="1:7">
      <c r="A29" s="165">
        <v>505</v>
      </c>
      <c r="B29" s="166" t="s">
        <v>466</v>
      </c>
      <c r="C29" s="167">
        <f>SUM(C30:C32)</f>
        <v>0</v>
      </c>
      <c r="D29" s="167">
        <f>SUM(D30:D32)</f>
        <v>64</v>
      </c>
      <c r="E29" s="167">
        <f>SUM(E30:E32)</f>
        <v>0</v>
      </c>
      <c r="F29" s="169" t="str">
        <f t="shared" si="0"/>
        <v/>
      </c>
      <c r="G29" s="169">
        <f t="shared" si="1"/>
        <v>0</v>
      </c>
    </row>
    <row r="30" ht="20" customHeight="1" spans="1:7">
      <c r="A30" s="170">
        <v>50501</v>
      </c>
      <c r="B30" s="171" t="s">
        <v>467</v>
      </c>
      <c r="C30" s="173">
        <v>0</v>
      </c>
      <c r="D30" s="173">
        <v>0</v>
      </c>
      <c r="E30" s="173">
        <v>0</v>
      </c>
      <c r="F30" s="169" t="str">
        <f t="shared" si="0"/>
        <v/>
      </c>
      <c r="G30" s="169" t="str">
        <f t="shared" si="1"/>
        <v/>
      </c>
    </row>
    <row r="31" ht="20" customHeight="1" spans="1:7">
      <c r="A31" s="170">
        <v>50502</v>
      </c>
      <c r="B31" s="171" t="s">
        <v>468</v>
      </c>
      <c r="C31" s="173">
        <v>0</v>
      </c>
      <c r="D31" s="173">
        <v>64</v>
      </c>
      <c r="E31" s="173">
        <v>0</v>
      </c>
      <c r="F31" s="169" t="str">
        <f t="shared" si="0"/>
        <v/>
      </c>
      <c r="G31" s="169">
        <f t="shared" si="1"/>
        <v>0</v>
      </c>
    </row>
    <row r="32" ht="20" customHeight="1" spans="1:7">
      <c r="A32" s="170">
        <v>50599</v>
      </c>
      <c r="B32" s="171" t="s">
        <v>469</v>
      </c>
      <c r="C32" s="173">
        <v>0</v>
      </c>
      <c r="D32" s="173">
        <v>0</v>
      </c>
      <c r="E32" s="173">
        <v>0</v>
      </c>
      <c r="F32" s="169" t="str">
        <f t="shared" si="0"/>
        <v/>
      </c>
      <c r="G32" s="169" t="str">
        <f t="shared" si="1"/>
        <v/>
      </c>
    </row>
    <row r="33" ht="20" customHeight="1" spans="1:7">
      <c r="A33" s="165">
        <v>506</v>
      </c>
      <c r="B33" s="166" t="s">
        <v>470</v>
      </c>
      <c r="C33" s="167">
        <f>SUM(C34:C35)</f>
        <v>4111</v>
      </c>
      <c r="D33" s="167">
        <f>SUM(D34:D35)</f>
        <v>36312</v>
      </c>
      <c r="E33" s="167">
        <f>SUM(E34:E35)</f>
        <v>6619</v>
      </c>
      <c r="F33" s="169">
        <f t="shared" si="0"/>
        <v>1.61007054244709</v>
      </c>
      <c r="G33" s="169">
        <f t="shared" si="1"/>
        <v>0.182281339502093</v>
      </c>
    </row>
    <row r="34" ht="20" customHeight="1" spans="1:7">
      <c r="A34" s="170">
        <v>50601</v>
      </c>
      <c r="B34" s="171" t="s">
        <v>471</v>
      </c>
      <c r="C34" s="172">
        <v>900</v>
      </c>
      <c r="D34" s="172">
        <v>36312</v>
      </c>
      <c r="E34" s="172">
        <v>6619</v>
      </c>
      <c r="F34" s="169">
        <f t="shared" si="0"/>
        <v>7.35444444444444</v>
      </c>
      <c r="G34" s="169">
        <f t="shared" si="1"/>
        <v>0.182281339502093</v>
      </c>
    </row>
    <row r="35" ht="20" customHeight="1" spans="1:7">
      <c r="A35" s="170">
        <v>50602</v>
      </c>
      <c r="B35" s="171" t="s">
        <v>472</v>
      </c>
      <c r="C35" s="172">
        <v>3211</v>
      </c>
      <c r="D35" s="172">
        <v>0</v>
      </c>
      <c r="E35" s="172"/>
      <c r="F35" s="169">
        <f t="shared" si="0"/>
        <v>0</v>
      </c>
      <c r="G35" s="169" t="str">
        <f t="shared" si="1"/>
        <v/>
      </c>
    </row>
    <row r="36" ht="20" customHeight="1" spans="1:7">
      <c r="A36" s="165">
        <v>507</v>
      </c>
      <c r="B36" s="166" t="s">
        <v>473</v>
      </c>
      <c r="C36" s="167">
        <f>SUM(C37:C39)</f>
        <v>0</v>
      </c>
      <c r="D36" s="167">
        <f>SUM(D37:D39)</f>
        <v>83</v>
      </c>
      <c r="E36" s="167">
        <f>SUM(E37:E39)</f>
        <v>0</v>
      </c>
      <c r="F36" s="169" t="str">
        <f t="shared" si="0"/>
        <v/>
      </c>
      <c r="G36" s="169">
        <f t="shared" si="1"/>
        <v>0</v>
      </c>
    </row>
    <row r="37" ht="20" customHeight="1" spans="1:7">
      <c r="A37" s="170">
        <v>50701</v>
      </c>
      <c r="B37" s="171" t="s">
        <v>474</v>
      </c>
      <c r="C37" s="173">
        <v>0</v>
      </c>
      <c r="D37" s="173">
        <v>83</v>
      </c>
      <c r="E37" s="173">
        <v>0</v>
      </c>
      <c r="F37" s="169" t="str">
        <f t="shared" si="0"/>
        <v/>
      </c>
      <c r="G37" s="169">
        <f t="shared" si="1"/>
        <v>0</v>
      </c>
    </row>
    <row r="38" ht="20" customHeight="1" spans="1:7">
      <c r="A38" s="170">
        <v>50702</v>
      </c>
      <c r="B38" s="171" t="s">
        <v>475</v>
      </c>
      <c r="C38" s="173">
        <v>0</v>
      </c>
      <c r="D38" s="173">
        <v>0</v>
      </c>
      <c r="E38" s="173">
        <v>0</v>
      </c>
      <c r="F38" s="169" t="str">
        <f t="shared" si="0"/>
        <v/>
      </c>
      <c r="G38" s="169" t="str">
        <f t="shared" si="1"/>
        <v/>
      </c>
    </row>
    <row r="39" ht="20" customHeight="1" spans="1:7">
      <c r="A39" s="170">
        <v>50799</v>
      </c>
      <c r="B39" s="171" t="s">
        <v>476</v>
      </c>
      <c r="C39" s="173">
        <v>0</v>
      </c>
      <c r="D39" s="173">
        <v>0</v>
      </c>
      <c r="E39" s="173">
        <v>0</v>
      </c>
      <c r="F39" s="169" t="str">
        <f t="shared" si="0"/>
        <v/>
      </c>
      <c r="G39" s="169" t="str">
        <f t="shared" si="1"/>
        <v/>
      </c>
    </row>
    <row r="40" ht="20" customHeight="1" spans="1:7">
      <c r="A40" s="165">
        <v>508</v>
      </c>
      <c r="B40" s="166" t="s">
        <v>477</v>
      </c>
      <c r="C40" s="167">
        <f>SUM(C41:C44)</f>
        <v>0</v>
      </c>
      <c r="D40" s="167">
        <f>SUM(D41:D44)</f>
        <v>0</v>
      </c>
      <c r="E40" s="167">
        <f>SUM(E41:E44)</f>
        <v>0</v>
      </c>
      <c r="F40" s="169" t="str">
        <f t="shared" si="0"/>
        <v/>
      </c>
      <c r="G40" s="169" t="str">
        <f t="shared" si="1"/>
        <v/>
      </c>
    </row>
    <row r="41" ht="20" customHeight="1" spans="1:7">
      <c r="A41" s="170" t="s">
        <v>478</v>
      </c>
      <c r="B41" s="171" t="s">
        <v>856</v>
      </c>
      <c r="C41" s="173">
        <v>0</v>
      </c>
      <c r="D41" s="173">
        <v>0</v>
      </c>
      <c r="E41" s="173">
        <v>0</v>
      </c>
      <c r="F41" s="169" t="str">
        <f t="shared" ref="F41:F72" si="2">IF(C41&lt;&gt;0,E41/C41,"")</f>
        <v/>
      </c>
      <c r="G41" s="169" t="str">
        <f t="shared" ref="G41:G72" si="3">IF(D41&lt;&gt;0,E41/D41,"")</f>
        <v/>
      </c>
    </row>
    <row r="42" ht="20" customHeight="1" spans="1:7">
      <c r="A42" s="170" t="s">
        <v>480</v>
      </c>
      <c r="B42" s="171" t="s">
        <v>857</v>
      </c>
      <c r="C42" s="173">
        <v>0</v>
      </c>
      <c r="D42" s="173">
        <v>0</v>
      </c>
      <c r="E42" s="173">
        <v>0</v>
      </c>
      <c r="F42" s="169" t="str">
        <f t="shared" si="2"/>
        <v/>
      </c>
      <c r="G42" s="169" t="str">
        <f t="shared" si="3"/>
        <v/>
      </c>
    </row>
    <row r="43" ht="20" customHeight="1" spans="1:7">
      <c r="A43" s="170" t="s">
        <v>482</v>
      </c>
      <c r="B43" s="171" t="s">
        <v>483</v>
      </c>
      <c r="C43" s="173">
        <v>0</v>
      </c>
      <c r="D43" s="172">
        <v>0</v>
      </c>
      <c r="E43" s="173">
        <v>0</v>
      </c>
      <c r="F43" s="169" t="str">
        <f t="shared" si="2"/>
        <v/>
      </c>
      <c r="G43" s="169" t="str">
        <f t="shared" si="3"/>
        <v/>
      </c>
    </row>
    <row r="44" ht="20" customHeight="1" spans="1:7">
      <c r="A44" s="170" t="s">
        <v>484</v>
      </c>
      <c r="B44" s="171" t="s">
        <v>485</v>
      </c>
      <c r="C44" s="173">
        <v>0</v>
      </c>
      <c r="D44" s="172">
        <v>0</v>
      </c>
      <c r="E44" s="173">
        <v>0</v>
      </c>
      <c r="F44" s="169" t="str">
        <f t="shared" si="2"/>
        <v/>
      </c>
      <c r="G44" s="169" t="str">
        <f t="shared" si="3"/>
        <v/>
      </c>
    </row>
    <row r="45" ht="20" customHeight="1" spans="1:7">
      <c r="A45" s="165">
        <v>509</v>
      </c>
      <c r="B45" s="166" t="s">
        <v>486</v>
      </c>
      <c r="C45" s="167">
        <f>SUM(C46:C50)</f>
        <v>0</v>
      </c>
      <c r="D45" s="167">
        <f>SUM(D46:D50)</f>
        <v>1626</v>
      </c>
      <c r="E45" s="167">
        <f>SUM(E46:E50)</f>
        <v>1100</v>
      </c>
      <c r="F45" s="169" t="str">
        <f t="shared" si="2"/>
        <v/>
      </c>
      <c r="G45" s="169">
        <f t="shared" si="3"/>
        <v>0.676506765067651</v>
      </c>
    </row>
    <row r="46" ht="20" customHeight="1" spans="1:7">
      <c r="A46" s="170">
        <v>50901</v>
      </c>
      <c r="B46" s="171" t="s">
        <v>487</v>
      </c>
      <c r="C46" s="173">
        <v>0</v>
      </c>
      <c r="D46" s="173">
        <v>52</v>
      </c>
      <c r="E46" s="173">
        <v>0</v>
      </c>
      <c r="F46" s="169" t="str">
        <f t="shared" si="2"/>
        <v/>
      </c>
      <c r="G46" s="169">
        <f t="shared" si="3"/>
        <v>0</v>
      </c>
    </row>
    <row r="47" ht="20" customHeight="1" spans="1:7">
      <c r="A47" s="170">
        <v>50902</v>
      </c>
      <c r="B47" s="171" t="s">
        <v>488</v>
      </c>
      <c r="C47" s="173">
        <v>0</v>
      </c>
      <c r="D47" s="173">
        <v>1</v>
      </c>
      <c r="E47" s="173">
        <v>0</v>
      </c>
      <c r="F47" s="169" t="str">
        <f t="shared" si="2"/>
        <v/>
      </c>
      <c r="G47" s="169">
        <f t="shared" si="3"/>
        <v>0</v>
      </c>
    </row>
    <row r="48" ht="20" customHeight="1" spans="1:7">
      <c r="A48" s="170">
        <v>50903</v>
      </c>
      <c r="B48" s="171" t="s">
        <v>489</v>
      </c>
      <c r="C48" s="173">
        <v>0</v>
      </c>
      <c r="D48" s="173">
        <v>0</v>
      </c>
      <c r="E48" s="173">
        <v>0</v>
      </c>
      <c r="F48" s="169" t="str">
        <f t="shared" si="2"/>
        <v/>
      </c>
      <c r="G48" s="169" t="str">
        <f t="shared" si="3"/>
        <v/>
      </c>
    </row>
    <row r="49" ht="20" customHeight="1" spans="1:7">
      <c r="A49" s="170">
        <v>50905</v>
      </c>
      <c r="B49" s="171" t="s">
        <v>490</v>
      </c>
      <c r="C49" s="173">
        <v>0</v>
      </c>
      <c r="D49" s="173">
        <v>0</v>
      </c>
      <c r="E49" s="173">
        <v>0</v>
      </c>
      <c r="F49" s="169" t="str">
        <f t="shared" si="2"/>
        <v/>
      </c>
      <c r="G49" s="169" t="str">
        <f t="shared" si="3"/>
        <v/>
      </c>
    </row>
    <row r="50" ht="20" customHeight="1" spans="1:7">
      <c r="A50" s="170">
        <v>50999</v>
      </c>
      <c r="B50" s="171" t="s">
        <v>491</v>
      </c>
      <c r="C50" s="173">
        <v>0</v>
      </c>
      <c r="D50" s="173">
        <v>1573</v>
      </c>
      <c r="E50" s="173">
        <v>1100</v>
      </c>
      <c r="F50" s="169" t="str">
        <f t="shared" si="2"/>
        <v/>
      </c>
      <c r="G50" s="169">
        <f t="shared" si="3"/>
        <v>0.699300699300699</v>
      </c>
    </row>
    <row r="51" ht="20" customHeight="1" spans="1:7">
      <c r="A51" s="165">
        <v>510</v>
      </c>
      <c r="B51" s="166" t="s">
        <v>492</v>
      </c>
      <c r="C51" s="167">
        <f>SUM(C52:C54)</f>
        <v>0</v>
      </c>
      <c r="D51" s="167">
        <f>SUM(D52:D54)</f>
        <v>0</v>
      </c>
      <c r="E51" s="167">
        <f>SUM(E52:E54)</f>
        <v>0</v>
      </c>
      <c r="F51" s="169" t="str">
        <f t="shared" si="2"/>
        <v/>
      </c>
      <c r="G51" s="169" t="str">
        <f t="shared" si="3"/>
        <v/>
      </c>
    </row>
    <row r="52" ht="20" customHeight="1" spans="1:7">
      <c r="A52" s="170">
        <v>51002</v>
      </c>
      <c r="B52" s="171" t="s">
        <v>493</v>
      </c>
      <c r="C52" s="173">
        <v>0</v>
      </c>
      <c r="D52" s="173">
        <v>0</v>
      </c>
      <c r="E52" s="173">
        <v>0</v>
      </c>
      <c r="F52" s="169" t="str">
        <f t="shared" si="2"/>
        <v/>
      </c>
      <c r="G52" s="169" t="str">
        <f t="shared" si="3"/>
        <v/>
      </c>
    </row>
    <row r="53" ht="20" customHeight="1" spans="1:7">
      <c r="A53" s="170">
        <v>51003</v>
      </c>
      <c r="B53" s="171" t="s">
        <v>494</v>
      </c>
      <c r="C53" s="173">
        <v>0</v>
      </c>
      <c r="D53" s="173">
        <v>0</v>
      </c>
      <c r="E53" s="173">
        <v>0</v>
      </c>
      <c r="F53" s="169" t="str">
        <f t="shared" si="2"/>
        <v/>
      </c>
      <c r="G53" s="169" t="str">
        <f t="shared" si="3"/>
        <v/>
      </c>
    </row>
    <row r="54" ht="20" customHeight="1" spans="1:7">
      <c r="A54" s="170">
        <v>51004</v>
      </c>
      <c r="B54" s="171" t="s">
        <v>495</v>
      </c>
      <c r="C54" s="173">
        <v>0</v>
      </c>
      <c r="D54" s="173">
        <v>0</v>
      </c>
      <c r="E54" s="173">
        <v>0</v>
      </c>
      <c r="F54" s="169" t="str">
        <f t="shared" si="2"/>
        <v/>
      </c>
      <c r="G54" s="169" t="str">
        <f t="shared" si="3"/>
        <v/>
      </c>
    </row>
    <row r="55" ht="20" customHeight="1" spans="1:7">
      <c r="A55" s="165">
        <v>511</v>
      </c>
      <c r="B55" s="166" t="s">
        <v>496</v>
      </c>
      <c r="C55" s="167">
        <f>SUM(C56:C59)</f>
        <v>3001</v>
      </c>
      <c r="D55" s="167">
        <f>SUM(D56:D59)</f>
        <v>3144</v>
      </c>
      <c r="E55" s="167">
        <f>SUM(E56:E59)</f>
        <v>5721</v>
      </c>
      <c r="F55" s="169">
        <f t="shared" si="2"/>
        <v>1.90636454515162</v>
      </c>
      <c r="G55" s="169">
        <f t="shared" si="3"/>
        <v>1.81965648854962</v>
      </c>
    </row>
    <row r="56" ht="20" customHeight="1" spans="1:7">
      <c r="A56" s="170">
        <v>51101</v>
      </c>
      <c r="B56" s="171" t="s">
        <v>497</v>
      </c>
      <c r="C56" s="172">
        <v>2998</v>
      </c>
      <c r="D56" s="173">
        <v>3080</v>
      </c>
      <c r="E56" s="172">
        <v>5570</v>
      </c>
      <c r="F56" s="169">
        <f t="shared" si="2"/>
        <v>1.85790527018012</v>
      </c>
      <c r="G56" s="169">
        <f t="shared" si="3"/>
        <v>1.80844155844156</v>
      </c>
    </row>
    <row r="57" ht="20" customHeight="1" spans="1:7">
      <c r="A57" s="170">
        <v>51102</v>
      </c>
      <c r="B57" s="171" t="s">
        <v>858</v>
      </c>
      <c r="C57" s="173">
        <v>0</v>
      </c>
      <c r="D57" s="173">
        <v>0</v>
      </c>
      <c r="E57" s="173">
        <v>0</v>
      </c>
      <c r="F57" s="169" t="str">
        <f t="shared" si="2"/>
        <v/>
      </c>
      <c r="G57" s="169" t="str">
        <f t="shared" si="3"/>
        <v/>
      </c>
    </row>
    <row r="58" ht="20" customHeight="1" spans="1:7">
      <c r="A58" s="170">
        <v>51103</v>
      </c>
      <c r="B58" s="171" t="s">
        <v>498</v>
      </c>
      <c r="C58" s="173">
        <v>3</v>
      </c>
      <c r="D58" s="173">
        <v>64</v>
      </c>
      <c r="E58" s="173">
        <v>151</v>
      </c>
      <c r="F58" s="169">
        <f t="shared" si="2"/>
        <v>50.3333333333333</v>
      </c>
      <c r="G58" s="169">
        <f t="shared" si="3"/>
        <v>2.359375</v>
      </c>
    </row>
    <row r="59" ht="20" customHeight="1" spans="1:7">
      <c r="A59" s="170">
        <v>51104</v>
      </c>
      <c r="B59" s="171" t="s">
        <v>859</v>
      </c>
      <c r="C59" s="173">
        <v>0</v>
      </c>
      <c r="D59" s="173">
        <v>0</v>
      </c>
      <c r="E59" s="173">
        <v>0</v>
      </c>
      <c r="F59" s="169" t="str">
        <f t="shared" si="2"/>
        <v/>
      </c>
      <c r="G59" s="169" t="str">
        <f t="shared" si="3"/>
        <v/>
      </c>
    </row>
    <row r="60" ht="20" customHeight="1" spans="1:7">
      <c r="A60" s="165">
        <v>512</v>
      </c>
      <c r="B60" s="166" t="s">
        <v>499</v>
      </c>
      <c r="C60" s="167">
        <f>SUM(C61:C62)</f>
        <v>2560</v>
      </c>
      <c r="D60" s="167">
        <f>SUM(D61:D62)</f>
        <v>2560</v>
      </c>
      <c r="E60" s="167">
        <f>SUM(E61:E62)</f>
        <v>0</v>
      </c>
      <c r="F60" s="169">
        <f t="shared" si="2"/>
        <v>0</v>
      </c>
      <c r="G60" s="169">
        <f t="shared" si="3"/>
        <v>0</v>
      </c>
    </row>
    <row r="61" ht="20" customHeight="1" spans="1:7">
      <c r="A61" s="170">
        <v>51201</v>
      </c>
      <c r="B61" s="171" t="s">
        <v>500</v>
      </c>
      <c r="C61" s="173">
        <v>2560</v>
      </c>
      <c r="D61" s="173">
        <v>2560</v>
      </c>
      <c r="E61" s="173">
        <v>0</v>
      </c>
      <c r="F61" s="169">
        <f t="shared" si="2"/>
        <v>0</v>
      </c>
      <c r="G61" s="169">
        <f t="shared" si="3"/>
        <v>0</v>
      </c>
    </row>
    <row r="62" ht="20" customHeight="1" spans="1:7">
      <c r="A62" s="170">
        <v>51202</v>
      </c>
      <c r="B62" s="171" t="s">
        <v>501</v>
      </c>
      <c r="C62" s="173">
        <v>0</v>
      </c>
      <c r="D62" s="173">
        <v>0</v>
      </c>
      <c r="E62" s="173">
        <v>0</v>
      </c>
      <c r="F62" s="169" t="str">
        <f t="shared" si="2"/>
        <v/>
      </c>
      <c r="G62" s="169" t="str">
        <f t="shared" si="3"/>
        <v/>
      </c>
    </row>
    <row r="63" ht="20" customHeight="1" spans="1:7">
      <c r="A63" s="165">
        <v>513</v>
      </c>
      <c r="B63" s="166" t="s">
        <v>826</v>
      </c>
      <c r="C63" s="167">
        <f>SUM(C64:C69)</f>
        <v>7213.61</v>
      </c>
      <c r="D63" s="167">
        <f>SUM(D64:D69)</f>
        <v>0</v>
      </c>
      <c r="E63" s="167">
        <f>SUM(E64:E69)</f>
        <v>4035</v>
      </c>
      <c r="F63" s="169">
        <f t="shared" si="2"/>
        <v>0.559359322170176</v>
      </c>
      <c r="G63" s="169" t="str">
        <f t="shared" si="3"/>
        <v/>
      </c>
    </row>
    <row r="64" ht="20" customHeight="1" spans="1:7">
      <c r="A64" s="170">
        <v>51301</v>
      </c>
      <c r="B64" s="171" t="s">
        <v>860</v>
      </c>
      <c r="C64" s="173">
        <v>0</v>
      </c>
      <c r="D64" s="173">
        <v>0</v>
      </c>
      <c r="E64" s="173">
        <v>0</v>
      </c>
      <c r="F64" s="169" t="str">
        <f t="shared" si="2"/>
        <v/>
      </c>
      <c r="G64" s="169" t="str">
        <f t="shared" si="3"/>
        <v/>
      </c>
    </row>
    <row r="65" ht="20" customHeight="1" spans="1:7">
      <c r="A65" s="170">
        <v>51302</v>
      </c>
      <c r="B65" s="171" t="s">
        <v>861</v>
      </c>
      <c r="C65" s="173">
        <v>0</v>
      </c>
      <c r="D65" s="173">
        <v>0</v>
      </c>
      <c r="E65" s="173">
        <v>0</v>
      </c>
      <c r="F65" s="169" t="str">
        <f t="shared" si="2"/>
        <v/>
      </c>
      <c r="G65" s="169" t="str">
        <f t="shared" si="3"/>
        <v/>
      </c>
    </row>
    <row r="66" ht="20" customHeight="1" spans="1:7">
      <c r="A66" s="170">
        <v>51303</v>
      </c>
      <c r="B66" s="171" t="s">
        <v>862</v>
      </c>
      <c r="C66" s="173">
        <v>0</v>
      </c>
      <c r="D66" s="173">
        <v>0</v>
      </c>
      <c r="E66" s="173">
        <v>0</v>
      </c>
      <c r="F66" s="169" t="str">
        <f t="shared" si="2"/>
        <v/>
      </c>
      <c r="G66" s="169" t="str">
        <f t="shared" si="3"/>
        <v/>
      </c>
    </row>
    <row r="67" ht="20" customHeight="1" spans="1:7">
      <c r="A67" s="170">
        <v>51304</v>
      </c>
      <c r="B67" s="171" t="s">
        <v>850</v>
      </c>
      <c r="C67" s="173">
        <v>7213.61</v>
      </c>
      <c r="D67" s="173">
        <v>0</v>
      </c>
      <c r="E67" s="173">
        <f>4280-245</f>
        <v>4035</v>
      </c>
      <c r="F67" s="169">
        <f t="shared" si="2"/>
        <v>0.559359322170176</v>
      </c>
      <c r="G67" s="169" t="str">
        <f t="shared" si="3"/>
        <v/>
      </c>
    </row>
    <row r="68" ht="20" customHeight="1" spans="1:7">
      <c r="A68" s="170">
        <v>51305</v>
      </c>
      <c r="B68" s="171" t="s">
        <v>863</v>
      </c>
      <c r="C68" s="172">
        <v>0</v>
      </c>
      <c r="D68" s="173">
        <v>0</v>
      </c>
      <c r="E68" s="173">
        <v>0</v>
      </c>
      <c r="F68" s="169" t="str">
        <f t="shared" si="2"/>
        <v/>
      </c>
      <c r="G68" s="169" t="str">
        <f t="shared" si="3"/>
        <v/>
      </c>
    </row>
    <row r="69" ht="20" customHeight="1" spans="1:7">
      <c r="A69" s="170">
        <v>51306</v>
      </c>
      <c r="B69" s="171" t="s">
        <v>864</v>
      </c>
      <c r="C69" s="172">
        <v>0</v>
      </c>
      <c r="D69" s="173">
        <v>0</v>
      </c>
      <c r="E69" s="173">
        <v>0</v>
      </c>
      <c r="F69" s="169" t="str">
        <f t="shared" si="2"/>
        <v/>
      </c>
      <c r="G69" s="169" t="str">
        <f t="shared" si="3"/>
        <v/>
      </c>
    </row>
    <row r="70" ht="20" customHeight="1" spans="1:7">
      <c r="A70" s="165">
        <v>514</v>
      </c>
      <c r="B70" s="166" t="s">
        <v>502</v>
      </c>
      <c r="C70" s="172">
        <v>0</v>
      </c>
      <c r="D70" s="173">
        <v>0</v>
      </c>
      <c r="E70" s="173">
        <v>0</v>
      </c>
      <c r="F70" s="169" t="str">
        <f t="shared" si="2"/>
        <v/>
      </c>
      <c r="G70" s="169" t="str">
        <f t="shared" si="3"/>
        <v/>
      </c>
    </row>
    <row r="71" ht="20" customHeight="1" spans="1:7">
      <c r="A71" s="165">
        <v>599</v>
      </c>
      <c r="B71" s="166" t="s">
        <v>505</v>
      </c>
      <c r="C71" s="167">
        <v>0</v>
      </c>
      <c r="D71" s="167">
        <v>0</v>
      </c>
      <c r="E71" s="167">
        <v>245</v>
      </c>
      <c r="F71" s="169" t="str">
        <f t="shared" si="2"/>
        <v/>
      </c>
      <c r="G71" s="169" t="str">
        <f t="shared" si="3"/>
        <v/>
      </c>
    </row>
    <row r="72" s="151" customFormat="1" ht="24" customHeight="1" spans="1:7">
      <c r="A72" s="174"/>
      <c r="B72" s="175" t="s">
        <v>507</v>
      </c>
      <c r="C72" s="167">
        <f>SUM(C8,C9,C14,C22,C29,C33,C36,C40,C45,C51,C55,C60,C63,C70,C71)</f>
        <v>21511</v>
      </c>
      <c r="D72" s="167">
        <f>SUM(D8,D9,D14,D22,D29,D33,D36,D40,D45,D51,D55,D60,D63,D70,D71)-D61</f>
        <v>73294</v>
      </c>
      <c r="E72" s="167">
        <f>SUM(E8,E9,E14,E22,E29,E33,E36,E40,E45,E51,E55,E60,E63,E70,E71)</f>
        <v>21364</v>
      </c>
      <c r="F72" s="169">
        <f t="shared" si="2"/>
        <v>0.993166287015945</v>
      </c>
      <c r="G72" s="169">
        <f t="shared" si="3"/>
        <v>0.291483613938385</v>
      </c>
    </row>
    <row r="73" hidden="1" customHeight="1" spans="1:7">
      <c r="A73" s="176"/>
      <c r="B73" s="177"/>
      <c r="C73" s="177">
        <v>19129</v>
      </c>
      <c r="D73" s="177"/>
      <c r="E73" s="177"/>
      <c r="F73" s="177"/>
      <c r="G73" s="177"/>
    </row>
    <row r="74" hidden="1" customHeight="1" spans="1:7">
      <c r="A74" s="176"/>
      <c r="B74" s="177"/>
      <c r="C74" s="177" t="e">
        <f>表五!#REF!</f>
        <v>#REF!</v>
      </c>
      <c r="D74" s="177" t="e">
        <f>表五!#REF!</f>
        <v>#REF!</v>
      </c>
      <c r="E74" s="177" t="e">
        <f>表五!#REF!</f>
        <v>#REF!</v>
      </c>
      <c r="F74" s="177"/>
      <c r="G74" s="177"/>
    </row>
    <row r="75" hidden="1" customHeight="1" spans="1:7">
      <c r="A75" s="176"/>
      <c r="B75" s="177"/>
      <c r="C75" s="177"/>
      <c r="D75" s="177"/>
      <c r="E75" s="177"/>
      <c r="F75" s="177"/>
      <c r="G75" s="177"/>
    </row>
    <row r="76" hidden="1" customHeight="1" spans="1:7">
      <c r="A76" s="176"/>
      <c r="B76" s="177"/>
      <c r="C76" s="177"/>
      <c r="D76" s="177" t="e">
        <f>D74-D72</f>
        <v>#REF!</v>
      </c>
      <c r="E76" s="177" t="e">
        <f>E74-E72</f>
        <v>#REF!</v>
      </c>
      <c r="F76" s="177"/>
      <c r="G76" s="177"/>
    </row>
    <row r="77" hidden="1" customHeight="1" spans="1:7">
      <c r="A77" s="176"/>
      <c r="B77" s="177"/>
      <c r="C77" s="177">
        <v>19129</v>
      </c>
      <c r="D77" s="177">
        <v>95796</v>
      </c>
      <c r="E77" s="177">
        <v>21511</v>
      </c>
      <c r="F77" s="177"/>
      <c r="G77" s="177"/>
    </row>
    <row r="78" hidden="1" customHeight="1" spans="1:7">
      <c r="A78" s="176"/>
      <c r="B78" s="177"/>
      <c r="C78" s="177"/>
      <c r="D78" s="177"/>
      <c r="E78" s="177"/>
      <c r="F78" s="177"/>
      <c r="G78" s="177"/>
    </row>
    <row r="79" hidden="1" customHeight="1" spans="1:7">
      <c r="A79" s="176"/>
      <c r="B79" s="177"/>
      <c r="C79" s="177"/>
      <c r="D79" s="177"/>
      <c r="E79" s="177"/>
      <c r="F79" s="177"/>
      <c r="G79" s="177"/>
    </row>
    <row r="80" customHeight="1" spans="1:7">
      <c r="A80" s="176"/>
      <c r="B80" s="177"/>
      <c r="C80" s="177"/>
      <c r="D80" s="177"/>
      <c r="E80" s="177"/>
      <c r="F80" s="177"/>
      <c r="G80" s="177"/>
    </row>
    <row r="81" customHeight="1" spans="1:7">
      <c r="A81" s="176"/>
      <c r="B81" s="177"/>
      <c r="C81" s="177"/>
      <c r="D81" s="177"/>
      <c r="E81" s="177"/>
      <c r="F81" s="177"/>
      <c r="G81" s="177"/>
    </row>
    <row r="82" customHeight="1" spans="1:7">
      <c r="A82" s="176"/>
      <c r="B82" s="177"/>
      <c r="C82" s="177"/>
      <c r="D82" s="177"/>
      <c r="E82" s="177"/>
      <c r="F82" s="177"/>
      <c r="G82" s="177"/>
    </row>
    <row r="83" customHeight="1" spans="1:7">
      <c r="A83" s="176"/>
      <c r="B83" s="177"/>
      <c r="C83" s="177"/>
      <c r="D83" s="177"/>
      <c r="E83" s="177"/>
      <c r="F83" s="177"/>
      <c r="G83" s="177"/>
    </row>
    <row r="84" customHeight="1" spans="1:7">
      <c r="A84" s="176"/>
      <c r="B84" s="177"/>
      <c r="C84" s="177"/>
      <c r="D84" s="177"/>
      <c r="E84" s="177"/>
      <c r="F84" s="177"/>
      <c r="G84" s="177"/>
    </row>
  </sheetData>
  <mergeCells count="7">
    <mergeCell ref="A4:G4"/>
    <mergeCell ref="A5:D5"/>
    <mergeCell ref="E6:G6"/>
    <mergeCell ref="A6:A7"/>
    <mergeCell ref="B6:B7"/>
    <mergeCell ref="C6:C7"/>
    <mergeCell ref="D6:D7"/>
  </mergeCells>
  <printOptions horizontalCentered="1"/>
  <pageMargins left="0.511805555555556" right="0.141666666666667" top="0.314583333333333" bottom="0.373611111111111" header="0.236111111111111" footer="0.172916666666667"/>
  <pageSetup paperSize="9" fitToHeight="0" orientation="portrait" useFirstPageNumber="1" horizontalDpi="600"/>
  <headerFooter alignWithMargins="0" scaleWithDoc="0">
    <oddFooter>&amp;C&amp;"宋体"&amp;14- &amp;P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
  <sheetViews>
    <sheetView topLeftCell="A3" workbookViewId="0">
      <selection activeCell="F4" sqref="F4"/>
    </sheetView>
  </sheetViews>
  <sheetFormatPr defaultColWidth="8.88888888888889" defaultRowHeight="12" outlineLevelRow="3"/>
  <cols>
    <col min="1" max="1" width="95.0092592592593" style="1" customWidth="1"/>
    <col min="2" max="16384" width="8.88888888888889" style="1"/>
  </cols>
  <sheetData>
    <row r="1" ht="29" customHeight="1"/>
    <row r="2" ht="29.4" spans="1:1">
      <c r="A2" s="64" t="s">
        <v>865</v>
      </c>
    </row>
    <row r="3" ht="28.2" spans="1:1">
      <c r="A3" s="64"/>
    </row>
    <row r="4" ht="409" customHeight="1" spans="1:1">
      <c r="A4" s="147" t="s">
        <v>866</v>
      </c>
    </row>
  </sheetData>
  <pageMargins left="0.786805555555556" right="0.393055555555556" top="1" bottom="1" header="0.5" footer="0.5"/>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F48"/>
  <sheetViews>
    <sheetView zoomScale="85" zoomScaleNormal="85" workbookViewId="0">
      <pane ySplit="7" topLeftCell="A8" activePane="bottomLeft" state="frozen"/>
      <selection/>
      <selection pane="bottomLeft" activeCell="J13" sqref="J13"/>
    </sheetView>
  </sheetViews>
  <sheetFormatPr defaultColWidth="8.88888888888889" defaultRowHeight="12" outlineLevelCol="5"/>
  <cols>
    <col min="1" max="1" width="38.1388888888889" style="67" customWidth="1"/>
    <col min="2" max="4" width="11.2222222222222" style="67" customWidth="1"/>
    <col min="5" max="5" width="12.5740740740741" style="67" customWidth="1"/>
    <col min="6" max="6" width="12.8611111111111" style="67" customWidth="1"/>
    <col min="7" max="16384" width="8.88888888888889" style="67"/>
  </cols>
  <sheetData>
    <row r="2" ht="24" customHeight="1" spans="1:1">
      <c r="A2" s="69" t="s">
        <v>867</v>
      </c>
    </row>
    <row r="3" ht="24" customHeight="1" spans="1:1">
      <c r="A3" s="69"/>
    </row>
    <row r="4" ht="24" spans="1:6">
      <c r="A4" s="94" t="s">
        <v>868</v>
      </c>
      <c r="B4" s="95"/>
      <c r="C4" s="95"/>
      <c r="D4" s="95"/>
      <c r="E4" s="95"/>
      <c r="F4" s="95"/>
    </row>
    <row r="5" ht="18" spans="1:6">
      <c r="A5" s="118"/>
      <c r="B5" s="119"/>
      <c r="C5" s="120"/>
      <c r="D5" s="120"/>
      <c r="E5" s="121"/>
      <c r="F5" s="122" t="s">
        <v>512</v>
      </c>
    </row>
    <row r="6" ht="22" customHeight="1" spans="1:6">
      <c r="A6" s="123" t="s">
        <v>869</v>
      </c>
      <c r="B6" s="124" t="s">
        <v>870</v>
      </c>
      <c r="C6" s="124" t="s">
        <v>871</v>
      </c>
      <c r="D6" s="125" t="s">
        <v>7</v>
      </c>
      <c r="E6" s="126"/>
      <c r="F6" s="127"/>
    </row>
    <row r="7" ht="36" customHeight="1" spans="1:6">
      <c r="A7" s="128"/>
      <c r="B7" s="129"/>
      <c r="C7" s="129"/>
      <c r="D7" s="130" t="s">
        <v>8</v>
      </c>
      <c r="E7" s="131" t="s">
        <v>872</v>
      </c>
      <c r="F7" s="131" t="s">
        <v>873</v>
      </c>
    </row>
    <row r="8" ht="22" customHeight="1" spans="1:6">
      <c r="A8" s="99" t="s">
        <v>874</v>
      </c>
      <c r="B8" s="132">
        <v>6673</v>
      </c>
      <c r="C8" s="132">
        <v>8465</v>
      </c>
      <c r="D8" s="132">
        <v>8729</v>
      </c>
      <c r="E8" s="133">
        <f>IF(B8&lt;&gt;0,C8/B8,"")</f>
        <v>1.26854488236176</v>
      </c>
      <c r="F8" s="134">
        <f>IF(C8&lt;&gt;0,D8/C8,"")</f>
        <v>1.03118724158299</v>
      </c>
    </row>
    <row r="9" ht="22" customHeight="1" spans="1:6">
      <c r="A9" s="104" t="s">
        <v>875</v>
      </c>
      <c r="B9" s="135">
        <v>6061</v>
      </c>
      <c r="C9" s="135">
        <v>7974</v>
      </c>
      <c r="D9" s="135">
        <v>8162</v>
      </c>
      <c r="E9" s="133">
        <f t="shared" ref="E8:E46" si="0">IF(B9&lt;&gt;0,C9/B9,"")</f>
        <v>1.31562448440851</v>
      </c>
      <c r="F9" s="103">
        <f t="shared" ref="F9:F46" si="1">IF(C9&lt;&gt;0,D9/C9,"")</f>
        <v>1.02357662402809</v>
      </c>
    </row>
    <row r="10" ht="22" customHeight="1" spans="1:6">
      <c r="A10" s="104" t="s">
        <v>876</v>
      </c>
      <c r="B10" s="135">
        <v>17</v>
      </c>
      <c r="C10" s="135">
        <v>20</v>
      </c>
      <c r="D10" s="135">
        <v>19</v>
      </c>
      <c r="E10" s="133">
        <f t="shared" si="0"/>
        <v>1.17647058823529</v>
      </c>
      <c r="F10" s="103">
        <f t="shared" si="1"/>
        <v>0.95</v>
      </c>
    </row>
    <row r="11" ht="22" hidden="1" customHeight="1" spans="1:6">
      <c r="A11" s="104" t="s">
        <v>877</v>
      </c>
      <c r="B11" s="136"/>
      <c r="C11" s="135"/>
      <c r="D11" s="136"/>
      <c r="E11" s="133" t="str">
        <f t="shared" si="0"/>
        <v/>
      </c>
      <c r="F11" s="103" t="str">
        <f t="shared" si="1"/>
        <v/>
      </c>
    </row>
    <row r="12" ht="22" customHeight="1" spans="1:6">
      <c r="A12" s="99" t="s">
        <v>878</v>
      </c>
      <c r="B12" s="137">
        <v>11560</v>
      </c>
      <c r="C12" s="138">
        <v>12437</v>
      </c>
      <c r="D12" s="137">
        <v>13192</v>
      </c>
      <c r="E12" s="133">
        <f t="shared" si="0"/>
        <v>1.07586505190311</v>
      </c>
      <c r="F12" s="103">
        <f t="shared" si="1"/>
        <v>1.06070595802846</v>
      </c>
    </row>
    <row r="13" ht="22" customHeight="1" spans="1:6">
      <c r="A13" s="104" t="s">
        <v>875</v>
      </c>
      <c r="B13" s="139">
        <v>9881</v>
      </c>
      <c r="C13" s="140">
        <v>10540</v>
      </c>
      <c r="D13" s="139">
        <v>11656</v>
      </c>
      <c r="E13" s="133">
        <f t="shared" si="0"/>
        <v>1.06669365448841</v>
      </c>
      <c r="F13" s="103">
        <f t="shared" si="1"/>
        <v>1.10588235294118</v>
      </c>
    </row>
    <row r="14" ht="22" customHeight="1" spans="1:6">
      <c r="A14" s="104" t="s">
        <v>876</v>
      </c>
      <c r="B14" s="139">
        <v>360</v>
      </c>
      <c r="C14" s="140">
        <v>375</v>
      </c>
      <c r="D14" s="139">
        <v>48</v>
      </c>
      <c r="E14" s="133">
        <f t="shared" si="0"/>
        <v>1.04166666666667</v>
      </c>
      <c r="F14" s="103">
        <f t="shared" si="1"/>
        <v>0.128</v>
      </c>
    </row>
    <row r="15" ht="22" customHeight="1" spans="1:6">
      <c r="A15" s="104" t="s">
        <v>877</v>
      </c>
      <c r="B15" s="139">
        <v>1069</v>
      </c>
      <c r="C15" s="140">
        <v>1238</v>
      </c>
      <c r="D15" s="139">
        <v>1238</v>
      </c>
      <c r="E15" s="133">
        <f t="shared" si="0"/>
        <v>1.15809167446211</v>
      </c>
      <c r="F15" s="103">
        <f t="shared" si="1"/>
        <v>1</v>
      </c>
    </row>
    <row r="16" ht="22" customHeight="1" spans="1:6">
      <c r="A16" s="99" t="s">
        <v>879</v>
      </c>
      <c r="B16" s="141">
        <v>227</v>
      </c>
      <c r="C16" s="132">
        <v>499</v>
      </c>
      <c r="D16" s="141">
        <v>546</v>
      </c>
      <c r="E16" s="133">
        <f t="shared" si="0"/>
        <v>2.19823788546255</v>
      </c>
      <c r="F16" s="103">
        <f t="shared" si="1"/>
        <v>1.09418837675351</v>
      </c>
    </row>
    <row r="17" ht="22" customHeight="1" spans="1:6">
      <c r="A17" s="104" t="s">
        <v>875</v>
      </c>
      <c r="B17" s="135">
        <v>226</v>
      </c>
      <c r="C17" s="135">
        <v>496</v>
      </c>
      <c r="D17" s="135">
        <v>543</v>
      </c>
      <c r="E17" s="133">
        <f t="shared" si="0"/>
        <v>2.19469026548673</v>
      </c>
      <c r="F17" s="103">
        <f t="shared" si="1"/>
        <v>1.09475806451613</v>
      </c>
    </row>
    <row r="18" ht="22" customHeight="1" spans="1:6">
      <c r="A18" s="104" t="s">
        <v>876</v>
      </c>
      <c r="B18" s="135">
        <v>1</v>
      </c>
      <c r="C18" s="135">
        <v>1</v>
      </c>
      <c r="D18" s="135">
        <v>2</v>
      </c>
      <c r="E18" s="133">
        <f t="shared" si="0"/>
        <v>1</v>
      </c>
      <c r="F18" s="103">
        <f t="shared" si="1"/>
        <v>2</v>
      </c>
    </row>
    <row r="19" ht="22" hidden="1" customHeight="1" spans="1:6">
      <c r="A19" s="104" t="s">
        <v>877</v>
      </c>
      <c r="B19" s="135"/>
      <c r="C19" s="135"/>
      <c r="D19" s="135"/>
      <c r="E19" s="133" t="str">
        <f t="shared" si="0"/>
        <v/>
      </c>
      <c r="F19" s="103" t="str">
        <f t="shared" si="1"/>
        <v/>
      </c>
    </row>
    <row r="20" ht="22" hidden="1" customHeight="1" spans="1:6">
      <c r="A20" s="99" t="s">
        <v>880</v>
      </c>
      <c r="B20" s="142">
        <f>SUM(B21:B23)</f>
        <v>0</v>
      </c>
      <c r="C20" s="142">
        <v>0</v>
      </c>
      <c r="D20" s="142">
        <f>SUM(D21:D23)</f>
        <v>0</v>
      </c>
      <c r="E20" s="133" t="str">
        <f t="shared" si="0"/>
        <v/>
      </c>
      <c r="F20" s="103" t="str">
        <f t="shared" si="1"/>
        <v/>
      </c>
    </row>
    <row r="21" ht="22" hidden="1" customHeight="1" spans="1:6">
      <c r="A21" s="104" t="s">
        <v>875</v>
      </c>
      <c r="B21" s="135"/>
      <c r="C21" s="135"/>
      <c r="D21" s="135"/>
      <c r="E21" s="133" t="str">
        <f t="shared" si="0"/>
        <v/>
      </c>
      <c r="F21" s="103" t="str">
        <f t="shared" si="1"/>
        <v/>
      </c>
    </row>
    <row r="22" ht="22" hidden="1" customHeight="1" spans="1:6">
      <c r="A22" s="104" t="s">
        <v>876</v>
      </c>
      <c r="B22" s="135"/>
      <c r="C22" s="135"/>
      <c r="D22" s="135"/>
      <c r="E22" s="133" t="str">
        <f t="shared" si="0"/>
        <v/>
      </c>
      <c r="F22" s="103" t="str">
        <f t="shared" si="1"/>
        <v/>
      </c>
    </row>
    <row r="23" ht="22" hidden="1" customHeight="1" spans="1:6">
      <c r="A23" s="104" t="s">
        <v>877</v>
      </c>
      <c r="B23" s="135"/>
      <c r="C23" s="135"/>
      <c r="D23" s="135"/>
      <c r="E23" s="102" t="str">
        <f t="shared" si="0"/>
        <v/>
      </c>
      <c r="F23" s="103" t="str">
        <f t="shared" si="1"/>
        <v/>
      </c>
    </row>
    <row r="24" ht="22" customHeight="1" spans="1:6">
      <c r="A24" s="99" t="s">
        <v>881</v>
      </c>
      <c r="B24" s="142">
        <v>390</v>
      </c>
      <c r="C24" s="142">
        <v>462</v>
      </c>
      <c r="D24" s="142">
        <v>429</v>
      </c>
      <c r="E24" s="133">
        <f t="shared" si="0"/>
        <v>1.18461538461538</v>
      </c>
      <c r="F24" s="103">
        <f t="shared" si="1"/>
        <v>0.928571428571429</v>
      </c>
    </row>
    <row r="25" ht="22" customHeight="1" spans="1:6">
      <c r="A25" s="104" t="s">
        <v>875</v>
      </c>
      <c r="B25" s="135">
        <v>389</v>
      </c>
      <c r="C25" s="135">
        <v>461</v>
      </c>
      <c r="D25" s="135">
        <v>428</v>
      </c>
      <c r="E25" s="133">
        <f t="shared" si="0"/>
        <v>1.18508997429306</v>
      </c>
      <c r="F25" s="103">
        <f t="shared" si="1"/>
        <v>0.928416485900217</v>
      </c>
    </row>
    <row r="26" ht="19" customHeight="1" spans="1:6">
      <c r="A26" s="104" t="s">
        <v>876</v>
      </c>
      <c r="B26" s="135">
        <v>1</v>
      </c>
      <c r="C26" s="135">
        <v>0</v>
      </c>
      <c r="D26" s="135">
        <v>1</v>
      </c>
      <c r="E26" s="133">
        <f t="shared" si="0"/>
        <v>0</v>
      </c>
      <c r="F26" s="103" t="str">
        <f t="shared" si="1"/>
        <v/>
      </c>
    </row>
    <row r="27" ht="22" hidden="1" customHeight="1" spans="1:6">
      <c r="A27" s="104" t="s">
        <v>877</v>
      </c>
      <c r="B27" s="135"/>
      <c r="C27" s="135"/>
      <c r="D27" s="135"/>
      <c r="E27" s="133" t="str">
        <f t="shared" si="0"/>
        <v/>
      </c>
      <c r="F27" s="103" t="str">
        <f t="shared" si="1"/>
        <v/>
      </c>
    </row>
    <row r="28" ht="22" hidden="1" customHeight="1" spans="1:6">
      <c r="A28" s="99" t="s">
        <v>882</v>
      </c>
      <c r="B28" s="142">
        <f>SUM(B29:B31)</f>
        <v>0</v>
      </c>
      <c r="C28" s="142">
        <v>0</v>
      </c>
      <c r="D28" s="142">
        <f>SUM(D29:D31)</f>
        <v>0</v>
      </c>
      <c r="E28" s="133" t="str">
        <f t="shared" si="0"/>
        <v/>
      </c>
      <c r="F28" s="103" t="str">
        <f t="shared" si="1"/>
        <v/>
      </c>
    </row>
    <row r="29" ht="22" hidden="1" customHeight="1" spans="1:6">
      <c r="A29" s="104" t="s">
        <v>875</v>
      </c>
      <c r="B29" s="132"/>
      <c r="C29" s="132"/>
      <c r="D29" s="132"/>
      <c r="E29" s="133" t="str">
        <f t="shared" si="0"/>
        <v/>
      </c>
      <c r="F29" s="103" t="str">
        <f t="shared" si="1"/>
        <v/>
      </c>
    </row>
    <row r="30" ht="22" hidden="1" customHeight="1" spans="1:6">
      <c r="A30" s="104" t="s">
        <v>876</v>
      </c>
      <c r="B30" s="132"/>
      <c r="C30" s="132"/>
      <c r="D30" s="132"/>
      <c r="E30" s="133" t="str">
        <f t="shared" si="0"/>
        <v/>
      </c>
      <c r="F30" s="103" t="str">
        <f t="shared" si="1"/>
        <v/>
      </c>
    </row>
    <row r="31" ht="22" hidden="1" customHeight="1" spans="1:6">
      <c r="A31" s="104" t="s">
        <v>877</v>
      </c>
      <c r="B31" s="132"/>
      <c r="C31" s="132"/>
      <c r="D31" s="132"/>
      <c r="E31" s="133" t="str">
        <f t="shared" si="0"/>
        <v/>
      </c>
      <c r="F31" s="103" t="str">
        <f t="shared" si="1"/>
        <v/>
      </c>
    </row>
    <row r="32" ht="22" customHeight="1" spans="1:6">
      <c r="A32" s="99" t="s">
        <v>883</v>
      </c>
      <c r="B32" s="132">
        <v>9986</v>
      </c>
      <c r="C32" s="142">
        <v>7925</v>
      </c>
      <c r="D32" s="132">
        <v>9874</v>
      </c>
      <c r="E32" s="133">
        <f t="shared" si="0"/>
        <v>0.793611055477669</v>
      </c>
      <c r="F32" s="103">
        <f t="shared" si="1"/>
        <v>1.24593059936909</v>
      </c>
    </row>
    <row r="33" ht="22" customHeight="1" spans="1:6">
      <c r="A33" s="104" t="s">
        <v>875</v>
      </c>
      <c r="B33" s="135">
        <v>2687</v>
      </c>
      <c r="C33" s="135">
        <v>3007</v>
      </c>
      <c r="D33" s="135">
        <v>3006</v>
      </c>
      <c r="E33" s="133">
        <f t="shared" si="0"/>
        <v>1.1190919240789</v>
      </c>
      <c r="F33" s="103">
        <f t="shared" si="1"/>
        <v>0.999667442633854</v>
      </c>
    </row>
    <row r="34" ht="22" customHeight="1" spans="1:6">
      <c r="A34" s="104" t="s">
        <v>876</v>
      </c>
      <c r="B34" s="135">
        <v>98</v>
      </c>
      <c r="C34" s="135">
        <v>84</v>
      </c>
      <c r="D34" s="135">
        <v>85</v>
      </c>
      <c r="E34" s="133">
        <f t="shared" si="0"/>
        <v>0.857142857142857</v>
      </c>
      <c r="F34" s="103">
        <f t="shared" si="1"/>
        <v>1.01190476190476</v>
      </c>
    </row>
    <row r="35" ht="22" customHeight="1" spans="1:6">
      <c r="A35" s="104" t="s">
        <v>877</v>
      </c>
      <c r="B35" s="135">
        <v>5074</v>
      </c>
      <c r="C35" s="135">
        <v>4569</v>
      </c>
      <c r="D35" s="135">
        <v>5709</v>
      </c>
      <c r="E35" s="133">
        <f t="shared" si="0"/>
        <v>0.900472999605834</v>
      </c>
      <c r="F35" s="103">
        <f t="shared" si="1"/>
        <v>1.24950755088641</v>
      </c>
    </row>
    <row r="36" ht="22" hidden="1" customHeight="1" spans="1:6">
      <c r="A36" s="99" t="s">
        <v>884</v>
      </c>
      <c r="B36" s="142">
        <v>0</v>
      </c>
      <c r="C36" s="142">
        <v>0</v>
      </c>
      <c r="D36" s="142">
        <f>SUM(D37:D39)</f>
        <v>0</v>
      </c>
      <c r="E36" s="133" t="str">
        <f t="shared" si="0"/>
        <v/>
      </c>
      <c r="F36" s="103" t="str">
        <f t="shared" si="1"/>
        <v/>
      </c>
    </row>
    <row r="37" ht="22" hidden="1" customHeight="1" spans="1:6">
      <c r="A37" s="104" t="s">
        <v>875</v>
      </c>
      <c r="B37" s="135"/>
      <c r="C37" s="135"/>
      <c r="D37" s="135"/>
      <c r="E37" s="133" t="str">
        <f t="shared" si="0"/>
        <v/>
      </c>
      <c r="F37" s="103" t="str">
        <f t="shared" si="1"/>
        <v/>
      </c>
    </row>
    <row r="38" ht="22" hidden="1" customHeight="1" spans="1:6">
      <c r="A38" s="104" t="s">
        <v>876</v>
      </c>
      <c r="B38" s="135"/>
      <c r="C38" s="135"/>
      <c r="D38" s="135"/>
      <c r="E38" s="133" t="str">
        <f t="shared" si="0"/>
        <v/>
      </c>
      <c r="F38" s="103" t="str">
        <f t="shared" si="1"/>
        <v/>
      </c>
    </row>
    <row r="39" ht="22" hidden="1" customHeight="1" spans="1:6">
      <c r="A39" s="104" t="s">
        <v>877</v>
      </c>
      <c r="B39" s="135"/>
      <c r="C39" s="135"/>
      <c r="D39" s="135"/>
      <c r="E39" s="133" t="str">
        <f t="shared" si="0"/>
        <v/>
      </c>
      <c r="F39" s="103" t="str">
        <f t="shared" si="1"/>
        <v/>
      </c>
    </row>
    <row r="40" ht="22" customHeight="1" spans="1:6">
      <c r="A40" s="113" t="s">
        <v>885</v>
      </c>
      <c r="B40" s="142">
        <f>B8+B12+B16+B24+B32</f>
        <v>28836</v>
      </c>
      <c r="C40" s="142">
        <f>C8+C12+C16+C24+C32</f>
        <v>29788</v>
      </c>
      <c r="D40" s="142">
        <f>D8+D12+D16+D24+D32</f>
        <v>32770</v>
      </c>
      <c r="E40" s="133">
        <f t="shared" si="0"/>
        <v>1.03301428769594</v>
      </c>
      <c r="F40" s="103">
        <f t="shared" si="1"/>
        <v>1.10010742580905</v>
      </c>
    </row>
    <row r="41" ht="22" customHeight="1" spans="1:6">
      <c r="A41" s="104" t="s">
        <v>886</v>
      </c>
      <c r="B41" s="143">
        <f>B9+B13+B17+B21+B25+B29+B33+B37</f>
        <v>19244</v>
      </c>
      <c r="C41" s="143">
        <f>C9+C13+C17+C25+C33</f>
        <v>22478</v>
      </c>
      <c r="D41" s="143">
        <f t="shared" ref="D41:D43" si="2">D9+D13+D17+D21+D25+D29+D33+D37</f>
        <v>23795</v>
      </c>
      <c r="E41" s="133">
        <f t="shared" si="0"/>
        <v>1.16805237996259</v>
      </c>
      <c r="F41" s="103">
        <f t="shared" si="1"/>
        <v>1.05859062194145</v>
      </c>
    </row>
    <row r="42" ht="22" customHeight="1" spans="1:6">
      <c r="A42" s="104" t="s">
        <v>887</v>
      </c>
      <c r="B42" s="143">
        <f t="shared" ref="B41:B43" si="3">B10+B14+B18+B22+B26+B30+B34+B38</f>
        <v>477</v>
      </c>
      <c r="C42" s="143">
        <f>C10+C14+C18+C26+C34</f>
        <v>480</v>
      </c>
      <c r="D42" s="143">
        <f t="shared" si="2"/>
        <v>155</v>
      </c>
      <c r="E42" s="133">
        <f t="shared" si="0"/>
        <v>1.0062893081761</v>
      </c>
      <c r="F42" s="103">
        <f t="shared" si="1"/>
        <v>0.322916666666667</v>
      </c>
    </row>
    <row r="43" ht="22" customHeight="1" spans="1:6">
      <c r="A43" s="104" t="s">
        <v>888</v>
      </c>
      <c r="B43" s="143">
        <f t="shared" si="3"/>
        <v>6143</v>
      </c>
      <c r="C43" s="143">
        <f>C15+C35</f>
        <v>5807</v>
      </c>
      <c r="D43" s="143">
        <f t="shared" si="2"/>
        <v>6947</v>
      </c>
      <c r="E43" s="133">
        <f t="shared" si="0"/>
        <v>0.945303597590754</v>
      </c>
      <c r="F43" s="103">
        <f t="shared" si="1"/>
        <v>1.19631479249182</v>
      </c>
    </row>
    <row r="44" ht="19" customHeight="1" spans="1:6">
      <c r="A44" s="99" t="s">
        <v>889</v>
      </c>
      <c r="B44" s="132">
        <f>6788+900+110</f>
        <v>7798</v>
      </c>
      <c r="C44" s="132">
        <f>6804+892+110</f>
        <v>7806</v>
      </c>
      <c r="D44" s="132">
        <f>7203+985+50</f>
        <v>8238</v>
      </c>
      <c r="E44" s="133">
        <f t="shared" si="0"/>
        <v>1.00102590407797</v>
      </c>
      <c r="F44" s="103">
        <f t="shared" si="1"/>
        <v>1.05534204458109</v>
      </c>
    </row>
    <row r="45" ht="14" hidden="1" customHeight="1" spans="1:6">
      <c r="A45" s="99" t="s">
        <v>890</v>
      </c>
      <c r="B45" s="135"/>
      <c r="C45" s="132"/>
      <c r="D45" s="132"/>
      <c r="E45" s="144" t="str">
        <f t="shared" si="0"/>
        <v/>
      </c>
      <c r="F45" s="134" t="str">
        <f t="shared" si="1"/>
        <v/>
      </c>
    </row>
    <row r="46" ht="22" customHeight="1" spans="1:6">
      <c r="A46" s="113" t="s">
        <v>891</v>
      </c>
      <c r="B46" s="132">
        <f>B40+B44+B45</f>
        <v>36634</v>
      </c>
      <c r="C46" s="132">
        <f>C40+C44+C45</f>
        <v>37594</v>
      </c>
      <c r="D46" s="132">
        <f>D40+D44+D45</f>
        <v>41008</v>
      </c>
      <c r="E46" s="144">
        <f t="shared" si="0"/>
        <v>1.02620516460119</v>
      </c>
      <c r="F46" s="134">
        <f t="shared" si="1"/>
        <v>1.09081236367505</v>
      </c>
    </row>
    <row r="47" ht="22" hidden="1" customHeight="1" spans="1:6">
      <c r="A47" s="145"/>
      <c r="B47" s="146">
        <v>31184</v>
      </c>
      <c r="C47" s="146">
        <v>32802</v>
      </c>
      <c r="D47" s="146">
        <v>36634</v>
      </c>
      <c r="E47" s="145"/>
      <c r="F47" s="145"/>
    </row>
    <row r="48" ht="17.4" hidden="1" spans="2:4">
      <c r="B48" s="146">
        <v>31184</v>
      </c>
      <c r="C48" s="146">
        <v>36027</v>
      </c>
      <c r="D48" s="146">
        <v>36634</v>
      </c>
    </row>
  </sheetData>
  <mergeCells count="5">
    <mergeCell ref="A4:F4"/>
    <mergeCell ref="D6:F6"/>
    <mergeCell ref="A6:A7"/>
    <mergeCell ref="B6:B7"/>
    <mergeCell ref="C6:C7"/>
  </mergeCells>
  <conditionalFormatting sqref="E9">
    <cfRule type="cellIs" dxfId="0" priority="28" stopIfTrue="1" operator="lessThan">
      <formula>0</formula>
    </cfRule>
  </conditionalFormatting>
  <conditionalFormatting sqref="B28">
    <cfRule type="cellIs" dxfId="0" priority="4" stopIfTrue="1" operator="lessThan">
      <formula>0</formula>
    </cfRule>
  </conditionalFormatting>
  <conditionalFormatting sqref="C32">
    <cfRule type="cellIs" dxfId="0" priority="9" stopIfTrue="1" operator="lessThan">
      <formula>0</formula>
    </cfRule>
  </conditionalFormatting>
  <conditionalFormatting sqref="B36">
    <cfRule type="cellIs" dxfId="0" priority="16" stopIfTrue="1" operator="lessThan">
      <formula>0</formula>
    </cfRule>
  </conditionalFormatting>
  <conditionalFormatting sqref="B40:D40">
    <cfRule type="cellIs" dxfId="0" priority="5" stopIfTrue="1" operator="lessThan">
      <formula>0</formula>
    </cfRule>
  </conditionalFormatting>
  <conditionalFormatting sqref="B41:B43">
    <cfRule type="cellIs" dxfId="0" priority="1" stopIfTrue="1" operator="lessThan">
      <formula>0</formula>
    </cfRule>
  </conditionalFormatting>
  <conditionalFormatting sqref="E8:E46">
    <cfRule type="cellIs" dxfId="1" priority="19" stopIfTrue="1" operator="greaterThan">
      <formula>10</formula>
    </cfRule>
    <cfRule type="cellIs" dxfId="1" priority="20" stopIfTrue="1" operator="lessThanOrEqual">
      <formula>-1</formula>
    </cfRule>
  </conditionalFormatting>
  <conditionalFormatting sqref="E10:E12">
    <cfRule type="cellIs" dxfId="0" priority="18" stopIfTrue="1" operator="lessThan">
      <formula>0</formula>
    </cfRule>
  </conditionalFormatting>
  <conditionalFormatting sqref="E13:E17">
    <cfRule type="cellIs" dxfId="0" priority="29" stopIfTrue="1" operator="lessThan">
      <formula>0</formula>
    </cfRule>
  </conditionalFormatting>
  <conditionalFormatting sqref="E20:E31">
    <cfRule type="cellIs" dxfId="0" priority="30" stopIfTrue="1" operator="lessThan">
      <formula>0</formula>
    </cfRule>
  </conditionalFormatting>
  <conditionalFormatting sqref="E32:E35">
    <cfRule type="cellIs" dxfId="0" priority="31" stopIfTrue="1" operator="lessThan">
      <formula>0</formula>
    </cfRule>
    <cfRule type="cellIs" dxfId="0" priority="33" stopIfTrue="1" operator="lessThan">
      <formula>0</formula>
    </cfRule>
  </conditionalFormatting>
  <conditionalFormatting sqref="E36:E40">
    <cfRule type="cellIs" dxfId="0" priority="32" stopIfTrue="1" operator="lessThan">
      <formula>0</formula>
    </cfRule>
  </conditionalFormatting>
  <conditionalFormatting sqref="E40:E46">
    <cfRule type="cellIs" dxfId="0" priority="22" stopIfTrue="1" operator="lessThan">
      <formula>0</formula>
    </cfRule>
  </conditionalFormatting>
  <conditionalFormatting sqref="D32 C16:D16 C12">
    <cfRule type="cellIs" dxfId="0" priority="7" stopIfTrue="1" operator="lessThan">
      <formula>0</formula>
    </cfRule>
  </conditionalFormatting>
  <conditionalFormatting sqref="B32 B16">
    <cfRule type="cellIs" dxfId="0" priority="2" stopIfTrue="1" operator="lessThan">
      <formula>0</formula>
    </cfRule>
  </conditionalFormatting>
  <conditionalFormatting sqref="B24 B20">
    <cfRule type="cellIs" dxfId="0" priority="3" stopIfTrue="1" operator="lessThan">
      <formula>0</formula>
    </cfRule>
  </conditionalFormatting>
  <conditionalFormatting sqref="C24:D24 C20:D20">
    <cfRule type="cellIs" dxfId="0" priority="8" stopIfTrue="1" operator="lessThan">
      <formula>0</formula>
    </cfRule>
  </conditionalFormatting>
  <conditionalFormatting sqref="C32 C28:D28">
    <cfRule type="cellIs" dxfId="0" priority="11" stopIfTrue="1" operator="lessThan">
      <formula>0</formula>
    </cfRule>
  </conditionalFormatting>
  <conditionalFormatting sqref="B40:D40 C36:D36">
    <cfRule type="cellIs" dxfId="0" priority="10" stopIfTrue="1" operator="lessThan">
      <formula>0</formula>
    </cfRule>
  </conditionalFormatting>
  <conditionalFormatting sqref="C41:D43">
    <cfRule type="cellIs" dxfId="0" priority="6" stopIfTrue="1" operator="lessThan">
      <formula>0</formula>
    </cfRule>
  </conditionalFormatting>
  <pageMargins left="0.708333333333333" right="0.236111111111111"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15</vt:i4>
      </vt:variant>
    </vt:vector>
  </HeadingPairs>
  <TitlesOfParts>
    <vt:vector size="15" baseType="lpstr">
      <vt:lpstr>一般公共预算-表一</vt:lpstr>
      <vt:lpstr>表二</vt:lpstr>
      <vt:lpstr>表三</vt:lpstr>
      <vt:lpstr>一般公共预算说明1</vt:lpstr>
      <vt:lpstr>政府性基金-表四</vt:lpstr>
      <vt:lpstr>表五</vt:lpstr>
      <vt:lpstr>表六</vt:lpstr>
      <vt:lpstr>政府性基金说明2</vt:lpstr>
      <vt:lpstr>社保基金-表七</vt:lpstr>
      <vt:lpstr>表八</vt:lpstr>
      <vt:lpstr>表九</vt:lpstr>
      <vt:lpstr>社保基金说明3</vt:lpstr>
      <vt:lpstr>表十</vt:lpstr>
      <vt:lpstr>表十一</vt:lpstr>
      <vt:lpstr>国有资本经营预算说明4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2021-12-10T07:17:00Z</dcterms:created>
  <dcterms:modified xsi:type="dcterms:W3CDTF">2023-02-01T08:22:06Z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