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91" windowHeight="5627" tabRatio="750"/>
  </bookViews>
  <sheets>
    <sheet name="一般公共预算-表一" sheetId="3" r:id="rId1"/>
    <sheet name="表二" sheetId="6" r:id="rId2"/>
    <sheet name="表三" sheetId="10" r:id="rId3"/>
    <sheet name="一般公共预算说明1" sheetId="21" r:id="rId4"/>
    <sheet name="政府性基金-表四" sheetId="11" r:id="rId5"/>
    <sheet name="表五" sheetId="13" r:id="rId6"/>
    <sheet name="表六" sheetId="16" r:id="rId7"/>
    <sheet name="政府性基金说明2" sheetId="22" r:id="rId8"/>
    <sheet name="社保基金-表七" sheetId="18" r:id="rId9"/>
    <sheet name="表八" sheetId="19" r:id="rId10"/>
    <sheet name="表九" sheetId="20" r:id="rId11"/>
    <sheet name="社保基金说明3" sheetId="23" r:id="rId12"/>
    <sheet name="表十" sheetId="25" r:id="rId13"/>
    <sheet name="表十一" sheetId="26" r:id="rId14"/>
    <sheet name="国有资本经营预算说明4" sheetId="28" r:id="rId15"/>
  </sheets>
  <definedNames>
    <definedName name="_xlnm._FilterDatabase" localSheetId="1" hidden="1">表二!$A$7:$G$216</definedName>
    <definedName name="_ESF8887" localSheetId="0">#REF!</definedName>
    <definedName name="_ESF8888" localSheetId="0">#REF!</definedName>
    <definedName name="_ESF8889" localSheetId="0">#REF!</definedName>
    <definedName name="_ESF8890" localSheetId="0">#REF!</definedName>
    <definedName name="_ESF8891" localSheetId="0">#REF!</definedName>
    <definedName name="_ESF8892" localSheetId="0">#REF!</definedName>
    <definedName name="_ESF8893" localSheetId="0">#REF!</definedName>
    <definedName name="_ESF8894" localSheetId="0">#REF!</definedName>
    <definedName name="_ESF8895" localSheetId="0">#REF!</definedName>
    <definedName name="_ESF8896" localSheetId="0">#REF!</definedName>
    <definedName name="_ESF8897" localSheetId="1">#REF!</definedName>
    <definedName name="_ESF8898" localSheetId="1">#REF!</definedName>
    <definedName name="_ESF8899" localSheetId="1">#REF!</definedName>
    <definedName name="_ESF8900" localSheetId="1">#REF!</definedName>
    <definedName name="_ESF8901" localSheetId="1">#REF!</definedName>
    <definedName name="_ESF8902" localSheetId="2">#REF!</definedName>
    <definedName name="_ESF8903" localSheetId="2">#REF!</definedName>
    <definedName name="_ESF8904" localSheetId="2">#REF!</definedName>
    <definedName name="_ESF8905" localSheetId="2">#REF!</definedName>
    <definedName name="_ESF8906" localSheetId="2">#REF!</definedName>
    <definedName name="_EST1538" localSheetId="0">#REF!</definedName>
    <definedName name="_EST1539" localSheetId="0">#REF!</definedName>
    <definedName name="_EST1540" localSheetId="1">#REF!</definedName>
    <definedName name="_EST1541" localSheetId="2">#REF!</definedName>
    <definedName name="_xlnm._FilterDatabase" localSheetId="6">#REF!</definedName>
    <definedName name="_xlnm._FilterDatabase" localSheetId="2">表三!$A$8:$G$76</definedName>
    <definedName name="_xlnm._FilterDatabase" localSheetId="5">表五!$A$8:$G$146</definedName>
    <definedName name="_xlnm._FilterDatabase" localSheetId="0" hidden="1">'一般公共预算-表一'!$A$35:$G$125</definedName>
    <definedName name="_xlnm._FilterDatabase" localSheetId="4">'政府性基金-表四'!$A$8:$G$52</definedName>
    <definedName name="_lst_r_地方财政预算表2015年全省汇总_10_科目编码名称">#NAME?</definedName>
    <definedName name="_xlnm.Print_Titles" localSheetId="1">表二!$6:$7</definedName>
    <definedName name="_xlnm.Print_Titles" localSheetId="6">表六!$6:$7</definedName>
    <definedName name="_xlnm.Print_Titles" localSheetId="2">表三!$6:$7</definedName>
    <definedName name="_xlnm.Print_Titles" localSheetId="5">表五!$6:$7</definedName>
    <definedName name="_xlnm.Print_Titles" localSheetId="0">'一般公共预算-表一'!$6:$7</definedName>
    <definedName name="_xlnm.Print_Titles" localSheetId="4">'政府性基金-表四'!$6:$7</definedName>
    <definedName name="地区名称">#REF!</definedName>
    <definedName name="专项收入年初预算数">#REF!</definedName>
    <definedName name="专项收入全年预计数">#REF!</definedName>
  </definedNames>
  <calcPr calcId="144525"/>
</workbook>
</file>

<file path=xl/sharedStrings.xml><?xml version="1.0" encoding="utf-8"?>
<sst xmlns="http://schemas.openxmlformats.org/spreadsheetml/2006/main" count="1194" uniqueCount="1073">
  <si>
    <r>
      <rPr>
        <sz val="16"/>
        <rFont val="方正楷体简体"/>
        <charset val="134"/>
      </rPr>
      <t>表一</t>
    </r>
  </si>
  <si>
    <r>
      <rPr>
        <sz val="22"/>
        <rFont val="方正小标宋简体"/>
        <charset val="134"/>
      </rPr>
      <t>牟定县一般公共预算收入</t>
    </r>
    <r>
      <rPr>
        <sz val="22"/>
        <rFont val="Times New Roman"/>
        <charset val="134"/>
      </rPr>
      <t>2023</t>
    </r>
    <r>
      <rPr>
        <sz val="22"/>
        <rFont val="方正小标宋简体"/>
        <charset val="134"/>
      </rPr>
      <t>年执行情况和</t>
    </r>
    <r>
      <rPr>
        <sz val="22"/>
        <rFont val="Times New Roman"/>
        <charset val="134"/>
      </rPr>
      <t>2024</t>
    </r>
    <r>
      <rPr>
        <sz val="22"/>
        <rFont val="方正小标宋简体"/>
        <charset val="134"/>
      </rPr>
      <t>年预算情况表</t>
    </r>
  </si>
  <si>
    <r>
      <rPr>
        <sz val="12"/>
        <rFont val="宋体"/>
        <charset val="134"/>
      </rPr>
      <t>单位</t>
    </r>
    <r>
      <rPr>
        <sz val="12"/>
        <rFont val="Times New Roman"/>
        <charset val="134"/>
      </rPr>
      <t>:</t>
    </r>
    <r>
      <rPr>
        <sz val="12"/>
        <rFont val="宋体"/>
        <charset val="134"/>
      </rPr>
      <t>万元</t>
    </r>
  </si>
  <si>
    <r>
      <rPr>
        <b/>
        <sz val="11"/>
        <rFont val="宋体"/>
        <charset val="134"/>
      </rPr>
      <t>科目编码</t>
    </r>
  </si>
  <si>
    <r>
      <rPr>
        <b/>
        <sz val="11"/>
        <rFont val="宋体"/>
        <charset val="134"/>
      </rPr>
      <t>项目</t>
    </r>
  </si>
  <si>
    <r>
      <rPr>
        <b/>
        <sz val="11"/>
        <rFont val="Times New Roman"/>
        <charset val="134"/>
      </rPr>
      <t>2023</t>
    </r>
    <r>
      <rPr>
        <b/>
        <sz val="11"/>
        <rFont val="宋体"/>
        <charset val="134"/>
      </rPr>
      <t>年预算数</t>
    </r>
  </si>
  <si>
    <r>
      <rPr>
        <b/>
        <sz val="11"/>
        <rFont val="Times New Roman"/>
        <charset val="134"/>
      </rPr>
      <t>2023</t>
    </r>
    <r>
      <rPr>
        <b/>
        <sz val="11"/>
        <rFont val="宋体"/>
        <charset val="134"/>
      </rPr>
      <t>年执行数</t>
    </r>
  </si>
  <si>
    <r>
      <rPr>
        <b/>
        <sz val="11"/>
        <rFont val="Times New Roman"/>
        <charset val="134"/>
      </rPr>
      <t>2024</t>
    </r>
    <r>
      <rPr>
        <b/>
        <sz val="11"/>
        <rFont val="宋体"/>
        <charset val="134"/>
      </rPr>
      <t>年预算数</t>
    </r>
  </si>
  <si>
    <r>
      <rPr>
        <b/>
        <sz val="11"/>
        <rFont val="宋体"/>
        <charset val="134"/>
      </rPr>
      <t>金额</t>
    </r>
  </si>
  <si>
    <r>
      <rPr>
        <b/>
        <sz val="11"/>
        <rFont val="宋体"/>
        <charset val="134"/>
      </rPr>
      <t>为上年预算数的</t>
    </r>
    <r>
      <rPr>
        <b/>
        <sz val="11"/>
        <rFont val="Times New Roman"/>
        <charset val="134"/>
      </rPr>
      <t>%</t>
    </r>
  </si>
  <si>
    <r>
      <rPr>
        <b/>
        <sz val="11"/>
        <rFont val="宋体"/>
        <charset val="134"/>
      </rPr>
      <t>为上年执行数的</t>
    </r>
    <r>
      <rPr>
        <b/>
        <sz val="11"/>
        <rFont val="Times New Roman"/>
        <charset val="134"/>
      </rPr>
      <t>%</t>
    </r>
  </si>
  <si>
    <r>
      <rPr>
        <b/>
        <sz val="11"/>
        <rFont val="Times New Roman"/>
        <charset val="134"/>
      </rPr>
      <t xml:space="preserve">  </t>
    </r>
    <r>
      <rPr>
        <b/>
        <sz val="11"/>
        <rFont val="宋体"/>
        <charset val="134"/>
      </rPr>
      <t>一、税收收入</t>
    </r>
  </si>
  <si>
    <r>
      <rPr>
        <sz val="11"/>
        <rFont val="Times New Roman"/>
        <charset val="134"/>
      </rPr>
      <t xml:space="preserve">        </t>
    </r>
    <r>
      <rPr>
        <sz val="11"/>
        <rFont val="宋体"/>
        <charset val="134"/>
      </rPr>
      <t>增值税</t>
    </r>
  </si>
  <si>
    <r>
      <rPr>
        <sz val="11"/>
        <rFont val="Times New Roman"/>
        <charset val="134"/>
      </rPr>
      <t xml:space="preserve">        </t>
    </r>
    <r>
      <rPr>
        <sz val="11"/>
        <rFont val="宋体"/>
        <charset val="134"/>
      </rPr>
      <t>企业所得税</t>
    </r>
  </si>
  <si>
    <r>
      <rPr>
        <sz val="11"/>
        <rFont val="Times New Roman"/>
        <charset val="134"/>
      </rPr>
      <t xml:space="preserve">        </t>
    </r>
    <r>
      <rPr>
        <sz val="11"/>
        <rFont val="宋体"/>
        <charset val="134"/>
      </rPr>
      <t>企业所得税退税</t>
    </r>
  </si>
  <si>
    <r>
      <rPr>
        <sz val="11"/>
        <rFont val="Times New Roman"/>
        <charset val="134"/>
      </rPr>
      <t xml:space="preserve">        </t>
    </r>
    <r>
      <rPr>
        <sz val="11"/>
        <rFont val="宋体"/>
        <charset val="134"/>
      </rPr>
      <t>个人所得税</t>
    </r>
  </si>
  <si>
    <r>
      <rPr>
        <sz val="11"/>
        <rFont val="Times New Roman"/>
        <charset val="134"/>
      </rPr>
      <t xml:space="preserve">        </t>
    </r>
    <r>
      <rPr>
        <sz val="11"/>
        <rFont val="宋体"/>
        <charset val="134"/>
      </rPr>
      <t>资源税</t>
    </r>
  </si>
  <si>
    <r>
      <rPr>
        <sz val="11"/>
        <rFont val="Times New Roman"/>
        <charset val="134"/>
      </rPr>
      <t xml:space="preserve">        </t>
    </r>
    <r>
      <rPr>
        <sz val="11"/>
        <rFont val="宋体"/>
        <charset val="134"/>
      </rPr>
      <t>城市维护建设税</t>
    </r>
  </si>
  <si>
    <r>
      <rPr>
        <sz val="11"/>
        <rFont val="Times New Roman"/>
        <charset val="134"/>
      </rPr>
      <t xml:space="preserve">        </t>
    </r>
    <r>
      <rPr>
        <sz val="11"/>
        <rFont val="宋体"/>
        <charset val="134"/>
      </rPr>
      <t>房产税</t>
    </r>
  </si>
  <si>
    <r>
      <rPr>
        <sz val="11"/>
        <rFont val="Times New Roman"/>
        <charset val="134"/>
      </rPr>
      <t xml:space="preserve">        </t>
    </r>
    <r>
      <rPr>
        <sz val="11"/>
        <rFont val="宋体"/>
        <charset val="134"/>
      </rPr>
      <t>印花税</t>
    </r>
  </si>
  <si>
    <r>
      <rPr>
        <sz val="11"/>
        <rFont val="Times New Roman"/>
        <charset val="134"/>
      </rPr>
      <t xml:space="preserve">        </t>
    </r>
    <r>
      <rPr>
        <sz val="11"/>
        <rFont val="宋体"/>
        <charset val="134"/>
      </rPr>
      <t>城镇土地使用税</t>
    </r>
  </si>
  <si>
    <r>
      <rPr>
        <sz val="11"/>
        <rFont val="Times New Roman"/>
        <charset val="134"/>
      </rPr>
      <t xml:space="preserve">        </t>
    </r>
    <r>
      <rPr>
        <sz val="11"/>
        <rFont val="宋体"/>
        <charset val="134"/>
      </rPr>
      <t>土地增值税</t>
    </r>
  </si>
  <si>
    <r>
      <rPr>
        <sz val="11"/>
        <rFont val="Times New Roman"/>
        <charset val="134"/>
      </rPr>
      <t xml:space="preserve">        </t>
    </r>
    <r>
      <rPr>
        <sz val="11"/>
        <rFont val="宋体"/>
        <charset val="134"/>
      </rPr>
      <t>车船税</t>
    </r>
  </si>
  <si>
    <r>
      <rPr>
        <sz val="11"/>
        <rFont val="Times New Roman"/>
        <charset val="134"/>
      </rPr>
      <t xml:space="preserve">        </t>
    </r>
    <r>
      <rPr>
        <sz val="11"/>
        <rFont val="宋体"/>
        <charset val="134"/>
      </rPr>
      <t>耕地占用税</t>
    </r>
  </si>
  <si>
    <r>
      <rPr>
        <sz val="11"/>
        <rFont val="Times New Roman"/>
        <charset val="134"/>
      </rPr>
      <t xml:space="preserve">        </t>
    </r>
    <r>
      <rPr>
        <sz val="11"/>
        <rFont val="宋体"/>
        <charset val="134"/>
      </rPr>
      <t>契税</t>
    </r>
  </si>
  <si>
    <r>
      <rPr>
        <sz val="11"/>
        <rFont val="Times New Roman"/>
        <charset val="134"/>
      </rPr>
      <t xml:space="preserve">        </t>
    </r>
    <r>
      <rPr>
        <sz val="11"/>
        <rFont val="宋体"/>
        <charset val="134"/>
      </rPr>
      <t>烟叶税</t>
    </r>
  </si>
  <si>
    <r>
      <rPr>
        <sz val="11"/>
        <rFont val="Times New Roman"/>
        <charset val="134"/>
      </rPr>
      <t xml:space="preserve">        </t>
    </r>
    <r>
      <rPr>
        <sz val="11"/>
        <rFont val="宋体"/>
        <charset val="134"/>
      </rPr>
      <t>环境保护税</t>
    </r>
  </si>
  <si>
    <r>
      <rPr>
        <sz val="11"/>
        <rFont val="Times New Roman"/>
        <charset val="134"/>
      </rPr>
      <t xml:space="preserve">        </t>
    </r>
    <r>
      <rPr>
        <sz val="11"/>
        <rFont val="宋体"/>
        <charset val="134"/>
      </rPr>
      <t>其他税收收入</t>
    </r>
  </si>
  <si>
    <r>
      <rPr>
        <b/>
        <sz val="11"/>
        <rFont val="Times New Roman"/>
        <charset val="134"/>
      </rPr>
      <t xml:space="preserve">  </t>
    </r>
    <r>
      <rPr>
        <b/>
        <sz val="11"/>
        <rFont val="宋体"/>
        <charset val="134"/>
      </rPr>
      <t>二、非税收入</t>
    </r>
  </si>
  <si>
    <r>
      <rPr>
        <sz val="11"/>
        <rFont val="Times New Roman"/>
        <charset val="134"/>
      </rPr>
      <t xml:space="preserve">        </t>
    </r>
    <r>
      <rPr>
        <sz val="11"/>
        <rFont val="宋体"/>
        <charset val="134"/>
      </rPr>
      <t>专项收入</t>
    </r>
  </si>
  <si>
    <r>
      <rPr>
        <sz val="11"/>
        <rFont val="Times New Roman"/>
        <charset val="134"/>
      </rPr>
      <t xml:space="preserve">        </t>
    </r>
    <r>
      <rPr>
        <sz val="11"/>
        <rFont val="宋体"/>
        <charset val="134"/>
      </rPr>
      <t>行政事业性收费收入</t>
    </r>
  </si>
  <si>
    <r>
      <rPr>
        <sz val="11"/>
        <rFont val="Times New Roman"/>
        <charset val="134"/>
      </rPr>
      <t xml:space="preserve">        </t>
    </r>
    <r>
      <rPr>
        <sz val="11"/>
        <rFont val="宋体"/>
        <charset val="134"/>
      </rPr>
      <t>罚没收入</t>
    </r>
  </si>
  <si>
    <r>
      <rPr>
        <sz val="11"/>
        <rFont val="Times New Roman"/>
        <charset val="134"/>
      </rPr>
      <t xml:space="preserve">        </t>
    </r>
    <r>
      <rPr>
        <sz val="11"/>
        <rFont val="宋体"/>
        <charset val="134"/>
      </rPr>
      <t>国有资本经营收入</t>
    </r>
  </si>
  <si>
    <r>
      <rPr>
        <sz val="11"/>
        <rFont val="Times New Roman"/>
        <charset val="134"/>
      </rPr>
      <t xml:space="preserve">        </t>
    </r>
    <r>
      <rPr>
        <sz val="11"/>
        <rFont val="宋体"/>
        <charset val="134"/>
      </rPr>
      <t>国有资源（资产）有偿使用收入</t>
    </r>
  </si>
  <si>
    <r>
      <rPr>
        <sz val="11"/>
        <rFont val="Times New Roman"/>
        <charset val="134"/>
      </rPr>
      <t xml:space="preserve">        </t>
    </r>
    <r>
      <rPr>
        <sz val="11"/>
        <rFont val="宋体"/>
        <charset val="134"/>
      </rPr>
      <t>捐赠收入</t>
    </r>
  </si>
  <si>
    <r>
      <rPr>
        <sz val="11"/>
        <rFont val="Times New Roman"/>
        <charset val="134"/>
      </rPr>
      <t xml:space="preserve">        </t>
    </r>
    <r>
      <rPr>
        <sz val="11"/>
        <rFont val="宋体"/>
        <charset val="134"/>
      </rPr>
      <t>政府住房基金收入</t>
    </r>
  </si>
  <si>
    <r>
      <rPr>
        <sz val="11"/>
        <rFont val="Times New Roman"/>
        <charset val="134"/>
      </rPr>
      <t xml:space="preserve">        </t>
    </r>
    <r>
      <rPr>
        <sz val="11"/>
        <rFont val="宋体"/>
        <charset val="134"/>
      </rPr>
      <t>其他收入</t>
    </r>
  </si>
  <si>
    <r>
      <rPr>
        <b/>
        <sz val="11"/>
        <rFont val="宋体"/>
        <charset val="134"/>
      </rPr>
      <t>一般公共预算收入合计</t>
    </r>
  </si>
  <si>
    <r>
      <rPr>
        <b/>
        <sz val="11"/>
        <rFont val="宋体"/>
        <charset val="134"/>
      </rPr>
      <t>三、地方政府一般债务收入</t>
    </r>
  </si>
  <si>
    <r>
      <rPr>
        <sz val="11"/>
        <rFont val="Times New Roman"/>
        <charset val="134"/>
      </rPr>
      <t xml:space="preserve">        </t>
    </r>
    <r>
      <rPr>
        <sz val="11"/>
        <rFont val="宋体"/>
        <charset val="134"/>
      </rPr>
      <t>地方政府一般债券收入</t>
    </r>
  </si>
  <si>
    <r>
      <rPr>
        <sz val="11"/>
        <rFont val="Times New Roman"/>
        <charset val="134"/>
      </rPr>
      <t xml:space="preserve">        </t>
    </r>
    <r>
      <rPr>
        <sz val="11"/>
        <rFont val="宋体"/>
        <charset val="134"/>
      </rPr>
      <t>地方政府向外国政府借款收入</t>
    </r>
  </si>
  <si>
    <r>
      <rPr>
        <sz val="11"/>
        <rFont val="Times New Roman"/>
        <charset val="134"/>
      </rPr>
      <t xml:space="preserve">        </t>
    </r>
    <r>
      <rPr>
        <sz val="11"/>
        <rFont val="宋体"/>
        <charset val="134"/>
      </rPr>
      <t>地方政府向国际组织借款收入</t>
    </r>
  </si>
  <si>
    <r>
      <rPr>
        <sz val="11"/>
        <rFont val="Times New Roman"/>
        <charset val="134"/>
      </rPr>
      <t xml:space="preserve">        </t>
    </r>
    <r>
      <rPr>
        <sz val="11"/>
        <rFont val="宋体"/>
        <charset val="134"/>
      </rPr>
      <t>地方政府其他一般债务收入</t>
    </r>
  </si>
  <si>
    <t>110</t>
  </si>
  <si>
    <r>
      <rPr>
        <b/>
        <sz val="11"/>
        <rFont val="宋体"/>
        <charset val="134"/>
      </rPr>
      <t>四、转移性收入</t>
    </r>
  </si>
  <si>
    <t>110A</t>
  </si>
  <si>
    <r>
      <rPr>
        <b/>
        <sz val="11"/>
        <rFont val="Times New Roman"/>
        <charset val="134"/>
      </rPr>
      <t xml:space="preserve">        </t>
    </r>
    <r>
      <rPr>
        <b/>
        <sz val="11"/>
        <rFont val="宋体"/>
        <charset val="134"/>
      </rPr>
      <t>上级补助收入</t>
    </r>
  </si>
  <si>
    <t>11001</t>
  </si>
  <si>
    <r>
      <rPr>
        <b/>
        <sz val="11"/>
        <rFont val="Times New Roman"/>
        <charset val="134"/>
      </rPr>
      <t xml:space="preserve">         </t>
    </r>
    <r>
      <rPr>
        <b/>
        <sz val="11"/>
        <rFont val="宋体"/>
        <charset val="134"/>
      </rPr>
      <t>返还性收入</t>
    </r>
  </si>
  <si>
    <t>1100102</t>
  </si>
  <si>
    <r>
      <rPr>
        <sz val="11"/>
        <rFont val="Times New Roman"/>
        <charset val="134"/>
      </rPr>
      <t xml:space="preserve">           </t>
    </r>
    <r>
      <rPr>
        <sz val="11"/>
        <rFont val="宋体"/>
        <charset val="134"/>
      </rPr>
      <t>所得税基数返还收入</t>
    </r>
  </si>
  <si>
    <t>1100103</t>
  </si>
  <si>
    <r>
      <rPr>
        <sz val="11"/>
        <rFont val="Times New Roman"/>
        <charset val="134"/>
      </rPr>
      <t xml:space="preserve">           </t>
    </r>
    <r>
      <rPr>
        <sz val="11"/>
        <rFont val="宋体"/>
        <charset val="134"/>
      </rPr>
      <t>成品油税费改革税收返还收入</t>
    </r>
  </si>
  <si>
    <t>1100104</t>
  </si>
  <si>
    <r>
      <rPr>
        <sz val="11"/>
        <rFont val="Times New Roman"/>
        <charset val="134"/>
      </rPr>
      <t xml:space="preserve">           </t>
    </r>
    <r>
      <rPr>
        <sz val="11"/>
        <rFont val="宋体"/>
        <charset val="134"/>
      </rPr>
      <t>增值税税收返还收入</t>
    </r>
  </si>
  <si>
    <t>1100105</t>
  </si>
  <si>
    <r>
      <rPr>
        <sz val="11"/>
        <rFont val="Times New Roman"/>
        <charset val="134"/>
      </rPr>
      <t xml:space="preserve">           </t>
    </r>
    <r>
      <rPr>
        <sz val="11"/>
        <rFont val="宋体"/>
        <charset val="134"/>
      </rPr>
      <t>消费税税收返还收入</t>
    </r>
  </si>
  <si>
    <t>1100106</t>
  </si>
  <si>
    <r>
      <rPr>
        <sz val="11"/>
        <rFont val="Times New Roman"/>
        <charset val="134"/>
      </rPr>
      <t xml:space="preserve">           </t>
    </r>
    <r>
      <rPr>
        <sz val="11"/>
        <rFont val="宋体"/>
        <charset val="134"/>
      </rPr>
      <t>增值税</t>
    </r>
    <r>
      <rPr>
        <sz val="11"/>
        <rFont val="Times New Roman"/>
        <charset val="134"/>
      </rPr>
      <t>“</t>
    </r>
    <r>
      <rPr>
        <sz val="11"/>
        <rFont val="宋体"/>
        <charset val="134"/>
      </rPr>
      <t>五五分享</t>
    </r>
    <r>
      <rPr>
        <sz val="11"/>
        <rFont val="Times New Roman"/>
        <charset val="134"/>
      </rPr>
      <t>”</t>
    </r>
    <r>
      <rPr>
        <sz val="11"/>
        <rFont val="宋体"/>
        <charset val="134"/>
      </rPr>
      <t>税收返还收入</t>
    </r>
  </si>
  <si>
    <t>1100199</t>
  </si>
  <si>
    <r>
      <rPr>
        <sz val="11"/>
        <rFont val="Times New Roman"/>
        <charset val="134"/>
      </rPr>
      <t xml:space="preserve">           </t>
    </r>
    <r>
      <rPr>
        <sz val="11"/>
        <rFont val="宋体"/>
        <charset val="134"/>
      </rPr>
      <t>其他返还性收入</t>
    </r>
  </si>
  <si>
    <t>11002</t>
  </si>
  <si>
    <r>
      <rPr>
        <b/>
        <sz val="11"/>
        <rFont val="Times New Roman"/>
        <charset val="134"/>
      </rPr>
      <t xml:space="preserve">         </t>
    </r>
    <r>
      <rPr>
        <b/>
        <sz val="11"/>
        <rFont val="宋体"/>
        <charset val="134"/>
      </rPr>
      <t>一般性转移支付收入</t>
    </r>
  </si>
  <si>
    <t>1100201</t>
  </si>
  <si>
    <r>
      <rPr>
        <sz val="11"/>
        <rFont val="Times New Roman"/>
        <charset val="134"/>
      </rPr>
      <t xml:space="preserve">           </t>
    </r>
    <r>
      <rPr>
        <sz val="11"/>
        <rFont val="宋体"/>
        <charset val="134"/>
      </rPr>
      <t>体制补助收入</t>
    </r>
  </si>
  <si>
    <t>1100202</t>
  </si>
  <si>
    <r>
      <rPr>
        <sz val="11"/>
        <rFont val="Times New Roman"/>
        <charset val="134"/>
      </rPr>
      <t xml:space="preserve">           </t>
    </r>
    <r>
      <rPr>
        <sz val="11"/>
        <rFont val="宋体"/>
        <charset val="134"/>
      </rPr>
      <t>均衡性转移支付收入</t>
    </r>
  </si>
  <si>
    <t>1100207</t>
  </si>
  <si>
    <r>
      <rPr>
        <sz val="11"/>
        <rFont val="Times New Roman"/>
        <charset val="134"/>
      </rPr>
      <t xml:space="preserve">           </t>
    </r>
    <r>
      <rPr>
        <sz val="11"/>
        <rFont val="宋体"/>
        <charset val="134"/>
      </rPr>
      <t>县级基本财力保障机制奖补资金收入</t>
    </r>
  </si>
  <si>
    <t>1100208</t>
  </si>
  <si>
    <r>
      <rPr>
        <sz val="11"/>
        <rFont val="Times New Roman"/>
        <charset val="134"/>
      </rPr>
      <t xml:space="preserve">           </t>
    </r>
    <r>
      <rPr>
        <sz val="11"/>
        <rFont val="宋体"/>
        <charset val="134"/>
      </rPr>
      <t>结算补助收入</t>
    </r>
  </si>
  <si>
    <t>1100212</t>
  </si>
  <si>
    <r>
      <rPr>
        <sz val="11"/>
        <rFont val="Times New Roman"/>
        <charset val="134"/>
      </rPr>
      <t xml:space="preserve">           </t>
    </r>
    <r>
      <rPr>
        <sz val="11"/>
        <rFont val="宋体"/>
        <charset val="134"/>
      </rPr>
      <t>资源枯竭型城市转移支付补助收入</t>
    </r>
  </si>
  <si>
    <t>1100214</t>
  </si>
  <si>
    <r>
      <rPr>
        <sz val="11"/>
        <rFont val="Times New Roman"/>
        <charset val="134"/>
      </rPr>
      <t xml:space="preserve">           </t>
    </r>
    <r>
      <rPr>
        <sz val="11"/>
        <rFont val="宋体"/>
        <charset val="134"/>
      </rPr>
      <t>企业事业单位划转补助收入</t>
    </r>
  </si>
  <si>
    <r>
      <rPr>
        <sz val="11"/>
        <rFont val="Times New Roman"/>
        <charset val="134"/>
      </rPr>
      <t xml:space="preserve">           </t>
    </r>
    <r>
      <rPr>
        <sz val="11"/>
        <rFont val="宋体"/>
        <charset val="134"/>
      </rPr>
      <t>产粮（油）大县奖励资金收入</t>
    </r>
  </si>
  <si>
    <t>1100226</t>
  </si>
  <si>
    <r>
      <rPr>
        <sz val="11"/>
        <rFont val="Times New Roman"/>
        <charset val="134"/>
      </rPr>
      <t xml:space="preserve">           </t>
    </r>
    <r>
      <rPr>
        <sz val="11"/>
        <rFont val="宋体"/>
        <charset val="134"/>
      </rPr>
      <t>重点生态功能区转移支付收入</t>
    </r>
  </si>
  <si>
    <t>1100227</t>
  </si>
  <si>
    <r>
      <rPr>
        <sz val="11"/>
        <rFont val="Times New Roman"/>
        <charset val="134"/>
      </rPr>
      <t xml:space="preserve">           </t>
    </r>
    <r>
      <rPr>
        <sz val="11"/>
        <rFont val="宋体"/>
        <charset val="134"/>
      </rPr>
      <t>固定数额补助收入</t>
    </r>
  </si>
  <si>
    <t>1100228</t>
  </si>
  <si>
    <r>
      <rPr>
        <sz val="11"/>
        <rFont val="Times New Roman"/>
        <charset val="134"/>
      </rPr>
      <t xml:space="preserve">           </t>
    </r>
    <r>
      <rPr>
        <sz val="11"/>
        <rFont val="宋体"/>
        <charset val="134"/>
      </rPr>
      <t>革命老区转移支付收入</t>
    </r>
  </si>
  <si>
    <t>1100229</t>
  </si>
  <si>
    <r>
      <rPr>
        <sz val="11"/>
        <rFont val="Times New Roman"/>
        <charset val="134"/>
      </rPr>
      <t xml:space="preserve">           </t>
    </r>
    <r>
      <rPr>
        <sz val="11"/>
        <rFont val="宋体"/>
        <charset val="134"/>
      </rPr>
      <t>民族地区转移支付收入</t>
    </r>
  </si>
  <si>
    <t>1100230</t>
  </si>
  <si>
    <r>
      <rPr>
        <sz val="11"/>
        <rFont val="Times New Roman"/>
        <charset val="134"/>
      </rPr>
      <t xml:space="preserve">           </t>
    </r>
    <r>
      <rPr>
        <sz val="11"/>
        <rFont val="宋体"/>
        <charset val="134"/>
      </rPr>
      <t>边境地区转移支付收入</t>
    </r>
  </si>
  <si>
    <t>1100231</t>
  </si>
  <si>
    <r>
      <rPr>
        <sz val="11"/>
        <rFont val="Times New Roman"/>
        <charset val="134"/>
      </rPr>
      <t xml:space="preserve">           </t>
    </r>
    <r>
      <rPr>
        <sz val="11"/>
        <rFont val="宋体"/>
        <charset val="134"/>
      </rPr>
      <t>欠发达地区转移支付收入</t>
    </r>
  </si>
  <si>
    <t>1100241</t>
  </si>
  <si>
    <r>
      <rPr>
        <sz val="11"/>
        <rFont val="Times New Roman"/>
        <charset val="134"/>
      </rPr>
      <t xml:space="preserve">           </t>
    </r>
    <r>
      <rPr>
        <sz val="11"/>
        <rFont val="宋体"/>
        <charset val="134"/>
      </rPr>
      <t>一般公共服务共同财政事权转移支付收入</t>
    </r>
  </si>
  <si>
    <t>1100242</t>
  </si>
  <si>
    <r>
      <rPr>
        <sz val="11"/>
        <rFont val="Times New Roman"/>
        <charset val="134"/>
      </rPr>
      <t xml:space="preserve">           </t>
    </r>
    <r>
      <rPr>
        <sz val="11"/>
        <rFont val="宋体"/>
        <charset val="134"/>
      </rPr>
      <t>外交共同财政事权转移支付收入</t>
    </r>
  </si>
  <si>
    <t>1100243</t>
  </si>
  <si>
    <r>
      <rPr>
        <sz val="11"/>
        <rFont val="Times New Roman"/>
        <charset val="134"/>
      </rPr>
      <t xml:space="preserve">           </t>
    </r>
    <r>
      <rPr>
        <sz val="11"/>
        <rFont val="宋体"/>
        <charset val="134"/>
      </rPr>
      <t>国防共同财政事权转移支付收入</t>
    </r>
  </si>
  <si>
    <t>1100244</t>
  </si>
  <si>
    <r>
      <rPr>
        <sz val="11"/>
        <rFont val="Times New Roman"/>
        <charset val="134"/>
      </rPr>
      <t xml:space="preserve">           </t>
    </r>
    <r>
      <rPr>
        <sz val="11"/>
        <rFont val="宋体"/>
        <charset val="134"/>
      </rPr>
      <t>公共安全共同财政事权转移支付收入</t>
    </r>
  </si>
  <si>
    <t>1100245</t>
  </si>
  <si>
    <r>
      <rPr>
        <sz val="11"/>
        <rFont val="Times New Roman"/>
        <charset val="134"/>
      </rPr>
      <t xml:space="preserve">           </t>
    </r>
    <r>
      <rPr>
        <sz val="11"/>
        <rFont val="宋体"/>
        <charset val="134"/>
      </rPr>
      <t>教育共同财政事权转移支付收入</t>
    </r>
  </si>
  <si>
    <t>1100246</t>
  </si>
  <si>
    <r>
      <rPr>
        <sz val="11"/>
        <rFont val="Times New Roman"/>
        <charset val="134"/>
      </rPr>
      <t xml:space="preserve">           </t>
    </r>
    <r>
      <rPr>
        <sz val="11"/>
        <rFont val="宋体"/>
        <charset val="134"/>
      </rPr>
      <t>科学技术共同财政事权转移支付收入</t>
    </r>
  </si>
  <si>
    <t>1100247</t>
  </si>
  <si>
    <r>
      <rPr>
        <sz val="11"/>
        <rFont val="Times New Roman"/>
        <charset val="134"/>
      </rPr>
      <t xml:space="preserve">           </t>
    </r>
    <r>
      <rPr>
        <sz val="11"/>
        <rFont val="宋体"/>
        <charset val="134"/>
      </rPr>
      <t>文化旅游体育与传媒共同财政事权转移支付收入</t>
    </r>
  </si>
  <si>
    <t>1100248</t>
  </si>
  <si>
    <r>
      <rPr>
        <sz val="11"/>
        <rFont val="Times New Roman"/>
        <charset val="134"/>
      </rPr>
      <t xml:space="preserve">           </t>
    </r>
    <r>
      <rPr>
        <sz val="11"/>
        <rFont val="宋体"/>
        <charset val="134"/>
      </rPr>
      <t>社会保障和就业共同财政事权转移支付收入</t>
    </r>
  </si>
  <si>
    <t>1100249</t>
  </si>
  <si>
    <r>
      <rPr>
        <sz val="11"/>
        <rFont val="Times New Roman"/>
        <charset val="134"/>
      </rPr>
      <t xml:space="preserve">           </t>
    </r>
    <r>
      <rPr>
        <sz val="11"/>
        <rFont val="宋体"/>
        <charset val="134"/>
      </rPr>
      <t>医疗卫生共同财政事权转移支付收入</t>
    </r>
  </si>
  <si>
    <t>1100250</t>
  </si>
  <si>
    <r>
      <rPr>
        <sz val="11"/>
        <rFont val="Times New Roman"/>
        <charset val="134"/>
      </rPr>
      <t xml:space="preserve">           </t>
    </r>
    <r>
      <rPr>
        <sz val="11"/>
        <rFont val="宋体"/>
        <charset val="134"/>
      </rPr>
      <t>节能环保共同财政事权转移支付收入</t>
    </r>
  </si>
  <si>
    <t>1100251</t>
  </si>
  <si>
    <r>
      <rPr>
        <sz val="11"/>
        <rFont val="Times New Roman"/>
        <charset val="134"/>
      </rPr>
      <t xml:space="preserve">           </t>
    </r>
    <r>
      <rPr>
        <sz val="11"/>
        <rFont val="宋体"/>
        <charset val="134"/>
      </rPr>
      <t>城乡社区共同财政事权转移支付收入</t>
    </r>
  </si>
  <si>
    <t>1100252</t>
  </si>
  <si>
    <r>
      <rPr>
        <sz val="11"/>
        <rFont val="Times New Roman"/>
        <charset val="134"/>
      </rPr>
      <t xml:space="preserve">           </t>
    </r>
    <r>
      <rPr>
        <sz val="11"/>
        <rFont val="宋体"/>
        <charset val="134"/>
      </rPr>
      <t>农林水共同财政事权转移支付收入</t>
    </r>
  </si>
  <si>
    <t>1100253</t>
  </si>
  <si>
    <r>
      <rPr>
        <sz val="11"/>
        <rFont val="Times New Roman"/>
        <charset val="134"/>
      </rPr>
      <t xml:space="preserve">           </t>
    </r>
    <r>
      <rPr>
        <sz val="11"/>
        <rFont val="宋体"/>
        <charset val="134"/>
      </rPr>
      <t>交通运输共同财政事权转移支付收入</t>
    </r>
  </si>
  <si>
    <t>1100254</t>
  </si>
  <si>
    <r>
      <rPr>
        <sz val="11"/>
        <rFont val="Times New Roman"/>
        <charset val="134"/>
      </rPr>
      <t xml:space="preserve">           </t>
    </r>
    <r>
      <rPr>
        <sz val="11"/>
        <rFont val="宋体"/>
        <charset val="134"/>
      </rPr>
      <t>资源勘探工业信息等共同财政事权转移支付收入</t>
    </r>
  </si>
  <si>
    <t>1100255</t>
  </si>
  <si>
    <r>
      <rPr>
        <sz val="11"/>
        <rFont val="Times New Roman"/>
        <charset val="134"/>
      </rPr>
      <t xml:space="preserve">           </t>
    </r>
    <r>
      <rPr>
        <sz val="11"/>
        <rFont val="宋体"/>
        <charset val="134"/>
      </rPr>
      <t>商业服务业等共同财政事权转移支付收入</t>
    </r>
  </si>
  <si>
    <t>1100256</t>
  </si>
  <si>
    <r>
      <rPr>
        <sz val="11"/>
        <rFont val="Times New Roman"/>
        <charset val="134"/>
      </rPr>
      <t xml:space="preserve">           </t>
    </r>
    <r>
      <rPr>
        <sz val="11"/>
        <rFont val="宋体"/>
        <charset val="134"/>
      </rPr>
      <t>金融共同财政事权转移支付收入</t>
    </r>
  </si>
  <si>
    <t>1100257</t>
  </si>
  <si>
    <r>
      <rPr>
        <sz val="11"/>
        <rFont val="Times New Roman"/>
        <charset val="134"/>
      </rPr>
      <t xml:space="preserve">           </t>
    </r>
    <r>
      <rPr>
        <sz val="11"/>
        <rFont val="宋体"/>
        <charset val="134"/>
      </rPr>
      <t>自然资源海洋气象等共同财政事权转移支付收入</t>
    </r>
  </si>
  <si>
    <t>1100258</t>
  </si>
  <si>
    <r>
      <rPr>
        <sz val="11"/>
        <rFont val="Times New Roman"/>
        <charset val="134"/>
      </rPr>
      <t xml:space="preserve">           </t>
    </r>
    <r>
      <rPr>
        <sz val="11"/>
        <rFont val="宋体"/>
        <charset val="134"/>
      </rPr>
      <t>住房保障共同财政事权转移支付收入</t>
    </r>
  </si>
  <si>
    <t>1100259</t>
  </si>
  <si>
    <r>
      <rPr>
        <sz val="11"/>
        <rFont val="Times New Roman"/>
        <charset val="134"/>
      </rPr>
      <t xml:space="preserve">           </t>
    </r>
    <r>
      <rPr>
        <sz val="11"/>
        <rFont val="宋体"/>
        <charset val="134"/>
      </rPr>
      <t>粮油物资储备共同财政事权转移支付收入</t>
    </r>
  </si>
  <si>
    <t>1100260</t>
  </si>
  <si>
    <r>
      <rPr>
        <sz val="11"/>
        <rFont val="Times New Roman"/>
        <charset val="134"/>
      </rPr>
      <t xml:space="preserve">           </t>
    </r>
    <r>
      <rPr>
        <sz val="11"/>
        <rFont val="宋体"/>
        <charset val="134"/>
      </rPr>
      <t>灾害防治及应急管理共同财政事权转移支付收入</t>
    </r>
  </si>
  <si>
    <t>1100269</t>
  </si>
  <si>
    <r>
      <rPr>
        <sz val="11"/>
        <rFont val="Times New Roman"/>
        <charset val="134"/>
      </rPr>
      <t xml:space="preserve">           </t>
    </r>
    <r>
      <rPr>
        <sz val="11"/>
        <rFont val="宋体"/>
        <charset val="134"/>
      </rPr>
      <t>其他共同财政事权转移支付收入</t>
    </r>
  </si>
  <si>
    <t>1100296</t>
  </si>
  <si>
    <r>
      <rPr>
        <sz val="11"/>
        <rFont val="Times New Roman"/>
        <charset val="134"/>
      </rPr>
      <t xml:space="preserve">          </t>
    </r>
    <r>
      <rPr>
        <sz val="11"/>
        <rFont val="宋体"/>
        <charset val="134"/>
      </rPr>
      <t>增值税留抵退税转移支付收入</t>
    </r>
  </si>
  <si>
    <t>1100297</t>
  </si>
  <si>
    <r>
      <rPr>
        <sz val="11"/>
        <rFont val="Times New Roman"/>
        <charset val="134"/>
      </rPr>
      <t xml:space="preserve">          </t>
    </r>
    <r>
      <rPr>
        <sz val="11"/>
        <rFont val="宋体"/>
        <charset val="134"/>
      </rPr>
      <t>其他退税减税降费转移支付收入</t>
    </r>
  </si>
  <si>
    <t>1100298</t>
  </si>
  <si>
    <r>
      <rPr>
        <sz val="11"/>
        <rFont val="Times New Roman"/>
        <charset val="134"/>
      </rPr>
      <t xml:space="preserve">          </t>
    </r>
    <r>
      <rPr>
        <sz val="11"/>
        <rFont val="宋体"/>
        <charset val="134"/>
      </rPr>
      <t>补充县区财力转移支付收入</t>
    </r>
  </si>
  <si>
    <t>1100299</t>
  </si>
  <si>
    <r>
      <rPr>
        <sz val="11"/>
        <rFont val="Times New Roman"/>
        <charset val="134"/>
      </rPr>
      <t xml:space="preserve">           </t>
    </r>
    <r>
      <rPr>
        <sz val="11"/>
        <rFont val="宋体"/>
        <charset val="134"/>
      </rPr>
      <t>其他一般性转移支付收入</t>
    </r>
  </si>
  <si>
    <t>11003</t>
  </si>
  <si>
    <r>
      <rPr>
        <b/>
        <sz val="11"/>
        <rFont val="Times New Roman"/>
        <charset val="134"/>
      </rPr>
      <t xml:space="preserve">         </t>
    </r>
    <r>
      <rPr>
        <b/>
        <sz val="11"/>
        <rFont val="宋体"/>
        <charset val="134"/>
      </rPr>
      <t>专项转移支付收入</t>
    </r>
  </si>
  <si>
    <t>1100301</t>
  </si>
  <si>
    <r>
      <rPr>
        <sz val="11"/>
        <rFont val="Times New Roman"/>
        <charset val="134"/>
      </rPr>
      <t xml:space="preserve">           </t>
    </r>
    <r>
      <rPr>
        <sz val="11"/>
        <rFont val="宋体"/>
        <charset val="134"/>
      </rPr>
      <t>一般公共服务</t>
    </r>
  </si>
  <si>
    <t>1100302</t>
  </si>
  <si>
    <r>
      <rPr>
        <sz val="11"/>
        <rFont val="Times New Roman"/>
        <charset val="134"/>
      </rPr>
      <t xml:space="preserve">           </t>
    </r>
    <r>
      <rPr>
        <sz val="11"/>
        <rFont val="宋体"/>
        <charset val="134"/>
      </rPr>
      <t>外交</t>
    </r>
  </si>
  <si>
    <t>1100303</t>
  </si>
  <si>
    <r>
      <rPr>
        <sz val="11"/>
        <rFont val="Times New Roman"/>
        <charset val="134"/>
      </rPr>
      <t xml:space="preserve">           </t>
    </r>
    <r>
      <rPr>
        <sz val="11"/>
        <rFont val="宋体"/>
        <charset val="134"/>
      </rPr>
      <t>国防</t>
    </r>
  </si>
  <si>
    <t>1100304</t>
  </si>
  <si>
    <r>
      <rPr>
        <sz val="11"/>
        <rFont val="Times New Roman"/>
        <charset val="134"/>
      </rPr>
      <t xml:space="preserve">           </t>
    </r>
    <r>
      <rPr>
        <sz val="11"/>
        <rFont val="宋体"/>
        <charset val="134"/>
      </rPr>
      <t>公共安全</t>
    </r>
  </si>
  <si>
    <t>1100305</t>
  </si>
  <si>
    <r>
      <rPr>
        <sz val="11"/>
        <rFont val="Times New Roman"/>
        <charset val="134"/>
      </rPr>
      <t xml:space="preserve">           </t>
    </r>
    <r>
      <rPr>
        <sz val="11"/>
        <rFont val="宋体"/>
        <charset val="134"/>
      </rPr>
      <t>教育</t>
    </r>
  </si>
  <si>
    <t>1100306</t>
  </si>
  <si>
    <r>
      <rPr>
        <sz val="11"/>
        <rFont val="Times New Roman"/>
        <charset val="134"/>
      </rPr>
      <t xml:space="preserve">           </t>
    </r>
    <r>
      <rPr>
        <sz val="11"/>
        <rFont val="宋体"/>
        <charset val="134"/>
      </rPr>
      <t>科学技术</t>
    </r>
  </si>
  <si>
    <t>1100307</t>
  </si>
  <si>
    <r>
      <rPr>
        <sz val="11"/>
        <rFont val="Times New Roman"/>
        <charset val="134"/>
      </rPr>
      <t xml:space="preserve">           </t>
    </r>
    <r>
      <rPr>
        <sz val="11"/>
        <rFont val="宋体"/>
        <charset val="134"/>
      </rPr>
      <t>文化旅游体育与传媒</t>
    </r>
  </si>
  <si>
    <t>1100308</t>
  </si>
  <si>
    <r>
      <rPr>
        <sz val="11"/>
        <rFont val="Times New Roman"/>
        <charset val="134"/>
      </rPr>
      <t xml:space="preserve">           </t>
    </r>
    <r>
      <rPr>
        <sz val="11"/>
        <rFont val="宋体"/>
        <charset val="134"/>
      </rPr>
      <t>社会保障和就业</t>
    </r>
  </si>
  <si>
    <t>1100310</t>
  </si>
  <si>
    <r>
      <rPr>
        <sz val="11"/>
        <rFont val="Times New Roman"/>
        <charset val="134"/>
      </rPr>
      <t xml:space="preserve">           </t>
    </r>
    <r>
      <rPr>
        <sz val="11"/>
        <rFont val="宋体"/>
        <charset val="134"/>
      </rPr>
      <t>卫生健康</t>
    </r>
  </si>
  <si>
    <t>1100311</t>
  </si>
  <si>
    <r>
      <rPr>
        <sz val="11"/>
        <rFont val="Times New Roman"/>
        <charset val="134"/>
      </rPr>
      <t xml:space="preserve">           </t>
    </r>
    <r>
      <rPr>
        <sz val="11"/>
        <rFont val="宋体"/>
        <charset val="134"/>
      </rPr>
      <t>节能环保</t>
    </r>
  </si>
  <si>
    <t>1100312</t>
  </si>
  <si>
    <r>
      <rPr>
        <sz val="11"/>
        <rFont val="Times New Roman"/>
        <charset val="134"/>
      </rPr>
      <t xml:space="preserve">           </t>
    </r>
    <r>
      <rPr>
        <sz val="11"/>
        <rFont val="宋体"/>
        <charset val="134"/>
      </rPr>
      <t>城乡社区</t>
    </r>
  </si>
  <si>
    <t>1100313</t>
  </si>
  <si>
    <r>
      <rPr>
        <sz val="11"/>
        <rFont val="Times New Roman"/>
        <charset val="134"/>
      </rPr>
      <t xml:space="preserve">           </t>
    </r>
    <r>
      <rPr>
        <sz val="11"/>
        <rFont val="宋体"/>
        <charset val="134"/>
      </rPr>
      <t>农林水</t>
    </r>
  </si>
  <si>
    <t>1100314</t>
  </si>
  <si>
    <r>
      <rPr>
        <sz val="11"/>
        <rFont val="Times New Roman"/>
        <charset val="134"/>
      </rPr>
      <t xml:space="preserve">           </t>
    </r>
    <r>
      <rPr>
        <sz val="11"/>
        <rFont val="宋体"/>
        <charset val="134"/>
      </rPr>
      <t>交通运输</t>
    </r>
  </si>
  <si>
    <t>1100315</t>
  </si>
  <si>
    <r>
      <rPr>
        <sz val="11"/>
        <rFont val="Times New Roman"/>
        <charset val="134"/>
      </rPr>
      <t xml:space="preserve">           </t>
    </r>
    <r>
      <rPr>
        <sz val="11"/>
        <rFont val="宋体"/>
        <charset val="134"/>
      </rPr>
      <t>资源勘探工业信息等</t>
    </r>
  </si>
  <si>
    <t>1100316</t>
  </si>
  <si>
    <r>
      <rPr>
        <sz val="11"/>
        <rFont val="Times New Roman"/>
        <charset val="134"/>
      </rPr>
      <t xml:space="preserve">           </t>
    </r>
    <r>
      <rPr>
        <sz val="11"/>
        <rFont val="宋体"/>
        <charset val="134"/>
      </rPr>
      <t>商业服务业等</t>
    </r>
  </si>
  <si>
    <t>1100317</t>
  </si>
  <si>
    <r>
      <rPr>
        <sz val="11"/>
        <rFont val="Times New Roman"/>
        <charset val="134"/>
      </rPr>
      <t xml:space="preserve">           </t>
    </r>
    <r>
      <rPr>
        <sz val="11"/>
        <rFont val="宋体"/>
        <charset val="134"/>
      </rPr>
      <t>金融</t>
    </r>
  </si>
  <si>
    <t>1100320</t>
  </si>
  <si>
    <r>
      <rPr>
        <sz val="11"/>
        <rFont val="Times New Roman"/>
        <charset val="134"/>
      </rPr>
      <t xml:space="preserve">           </t>
    </r>
    <r>
      <rPr>
        <sz val="11"/>
        <rFont val="宋体"/>
        <charset val="134"/>
      </rPr>
      <t>自然资源海洋气象等</t>
    </r>
  </si>
  <si>
    <t>1100321</t>
  </si>
  <si>
    <r>
      <rPr>
        <sz val="11"/>
        <rFont val="Times New Roman"/>
        <charset val="134"/>
      </rPr>
      <t xml:space="preserve">           </t>
    </r>
    <r>
      <rPr>
        <sz val="11"/>
        <rFont val="宋体"/>
        <charset val="134"/>
      </rPr>
      <t>住房保障</t>
    </r>
  </si>
  <si>
    <t>1100322</t>
  </si>
  <si>
    <r>
      <rPr>
        <sz val="11"/>
        <rFont val="Times New Roman"/>
        <charset val="134"/>
      </rPr>
      <t xml:space="preserve">           </t>
    </r>
    <r>
      <rPr>
        <sz val="11"/>
        <rFont val="宋体"/>
        <charset val="134"/>
      </rPr>
      <t>粮油物资储备</t>
    </r>
  </si>
  <si>
    <t>1100324</t>
  </si>
  <si>
    <r>
      <rPr>
        <sz val="11"/>
        <rFont val="Times New Roman"/>
        <charset val="134"/>
      </rPr>
      <t xml:space="preserve">           </t>
    </r>
    <r>
      <rPr>
        <sz val="11"/>
        <rFont val="宋体"/>
        <charset val="134"/>
      </rPr>
      <t>灾害防治及应急管理</t>
    </r>
  </si>
  <si>
    <t>1100399</t>
  </si>
  <si>
    <r>
      <rPr>
        <sz val="11"/>
        <rFont val="Times New Roman"/>
        <charset val="134"/>
      </rPr>
      <t xml:space="preserve">           </t>
    </r>
    <r>
      <rPr>
        <sz val="11"/>
        <rFont val="宋体"/>
        <charset val="134"/>
      </rPr>
      <t>其他收入</t>
    </r>
  </si>
  <si>
    <t>11006</t>
  </si>
  <si>
    <r>
      <rPr>
        <b/>
        <sz val="11"/>
        <rFont val="Times New Roman"/>
        <charset val="134"/>
      </rPr>
      <t xml:space="preserve">         </t>
    </r>
    <r>
      <rPr>
        <b/>
        <sz val="11"/>
        <rFont val="宋体"/>
        <charset val="134"/>
      </rPr>
      <t>上解收入</t>
    </r>
  </si>
  <si>
    <t>1100601</t>
  </si>
  <si>
    <r>
      <rPr>
        <sz val="11"/>
        <rFont val="Times New Roman"/>
        <charset val="134"/>
      </rPr>
      <t xml:space="preserve">           </t>
    </r>
    <r>
      <rPr>
        <sz val="11"/>
        <rFont val="宋体"/>
        <charset val="134"/>
      </rPr>
      <t>体制上解收入</t>
    </r>
  </si>
  <si>
    <t>1100602</t>
  </si>
  <si>
    <r>
      <rPr>
        <sz val="11"/>
        <rFont val="Times New Roman"/>
        <charset val="134"/>
      </rPr>
      <t xml:space="preserve">           </t>
    </r>
    <r>
      <rPr>
        <sz val="11"/>
        <rFont val="宋体"/>
        <charset val="134"/>
      </rPr>
      <t>专项上解收入</t>
    </r>
  </si>
  <si>
    <t>11008</t>
  </si>
  <si>
    <r>
      <rPr>
        <b/>
        <sz val="11"/>
        <rFont val="Times New Roman"/>
        <charset val="134"/>
      </rPr>
      <t xml:space="preserve">         </t>
    </r>
    <r>
      <rPr>
        <b/>
        <sz val="11"/>
        <rFont val="宋体"/>
        <charset val="134"/>
      </rPr>
      <t>上年结余收入</t>
    </r>
  </si>
  <si>
    <t>11009</t>
  </si>
  <si>
    <r>
      <rPr>
        <b/>
        <sz val="11"/>
        <rFont val="Times New Roman"/>
        <charset val="134"/>
      </rPr>
      <t xml:space="preserve">         </t>
    </r>
    <r>
      <rPr>
        <b/>
        <sz val="11"/>
        <rFont val="宋体"/>
        <charset val="134"/>
      </rPr>
      <t>调入资金</t>
    </r>
  </si>
  <si>
    <r>
      <rPr>
        <sz val="11"/>
        <rFont val="Times New Roman"/>
        <charset val="134"/>
      </rPr>
      <t xml:space="preserve">                 </t>
    </r>
    <r>
      <rPr>
        <sz val="11"/>
        <rFont val="宋体"/>
        <charset val="134"/>
      </rPr>
      <t>从政府性基金预算调入一般公共预算</t>
    </r>
  </si>
  <si>
    <t>110090103</t>
  </si>
  <si>
    <r>
      <rPr>
        <sz val="11"/>
        <rFont val="Times New Roman"/>
        <charset val="134"/>
      </rPr>
      <t xml:space="preserve">                 </t>
    </r>
    <r>
      <rPr>
        <sz val="11"/>
        <rFont val="宋体"/>
        <charset val="134"/>
      </rPr>
      <t>从国有资本经营预算调入一般公共预算</t>
    </r>
  </si>
  <si>
    <t>110090199</t>
  </si>
  <si>
    <r>
      <rPr>
        <sz val="11"/>
        <rFont val="Times New Roman"/>
        <charset val="134"/>
      </rPr>
      <t xml:space="preserve">                 </t>
    </r>
    <r>
      <rPr>
        <sz val="11"/>
        <rFont val="宋体"/>
        <charset val="134"/>
      </rPr>
      <t>从其他资金调入一般公共预算</t>
    </r>
  </si>
  <si>
    <t>1101101</t>
  </si>
  <si>
    <r>
      <rPr>
        <b/>
        <sz val="11"/>
        <rFont val="Times New Roman"/>
        <charset val="134"/>
      </rPr>
      <t xml:space="preserve">         </t>
    </r>
    <r>
      <rPr>
        <b/>
        <sz val="11"/>
        <rFont val="宋体"/>
        <charset val="134"/>
      </rPr>
      <t>地方政府一般债务转贷收入</t>
    </r>
  </si>
  <si>
    <r>
      <rPr>
        <sz val="11"/>
        <rFont val="Times New Roman"/>
        <charset val="134"/>
      </rPr>
      <t xml:space="preserve">                 </t>
    </r>
    <r>
      <rPr>
        <sz val="11"/>
        <rFont val="宋体"/>
        <charset val="134"/>
      </rPr>
      <t>地方政府一般债券转贷收入</t>
    </r>
  </si>
  <si>
    <r>
      <rPr>
        <sz val="11"/>
        <rFont val="Times New Roman"/>
        <charset val="134"/>
      </rPr>
      <t xml:space="preserve">                 </t>
    </r>
    <r>
      <rPr>
        <sz val="11"/>
        <rFont val="宋体"/>
        <charset val="134"/>
      </rPr>
      <t>地方政府向外国政府借款转贷收入</t>
    </r>
  </si>
  <si>
    <r>
      <rPr>
        <sz val="11"/>
        <rFont val="Times New Roman"/>
        <charset val="134"/>
      </rPr>
      <t xml:space="preserve">                 </t>
    </r>
    <r>
      <rPr>
        <sz val="11"/>
        <rFont val="宋体"/>
        <charset val="134"/>
      </rPr>
      <t>地方政府向国际组织借款转贷收入</t>
    </r>
  </si>
  <si>
    <r>
      <rPr>
        <sz val="11"/>
        <rFont val="Times New Roman"/>
        <charset val="134"/>
      </rPr>
      <t xml:space="preserve">                 </t>
    </r>
    <r>
      <rPr>
        <sz val="11"/>
        <rFont val="宋体"/>
        <charset val="134"/>
      </rPr>
      <t>地方政府其他一般债务转贷收入</t>
    </r>
  </si>
  <si>
    <t>1102101</t>
  </si>
  <si>
    <r>
      <rPr>
        <b/>
        <sz val="11"/>
        <rFont val="Times New Roman"/>
        <charset val="134"/>
      </rPr>
      <t xml:space="preserve">         </t>
    </r>
    <r>
      <rPr>
        <b/>
        <sz val="11"/>
        <rFont val="宋体"/>
        <charset val="134"/>
      </rPr>
      <t>接受其他地区援助收入</t>
    </r>
  </si>
  <si>
    <t>11015</t>
  </si>
  <si>
    <r>
      <rPr>
        <b/>
        <sz val="11"/>
        <rFont val="Times New Roman"/>
        <charset val="134"/>
      </rPr>
      <t xml:space="preserve">         </t>
    </r>
    <r>
      <rPr>
        <b/>
        <sz val="11"/>
        <rFont val="宋体"/>
        <charset val="134"/>
      </rPr>
      <t>动用预算稳定调节基金</t>
    </r>
  </si>
  <si>
    <r>
      <rPr>
        <b/>
        <sz val="11"/>
        <rFont val="黑体"/>
        <charset val="134"/>
      </rPr>
      <t>收入总计</t>
    </r>
  </si>
  <si>
    <t>表二</t>
  </si>
  <si>
    <r>
      <rPr>
        <sz val="20"/>
        <rFont val="黑体"/>
        <charset val="134"/>
      </rPr>
      <t>牟定县一般公共预算支出</t>
    </r>
    <r>
      <rPr>
        <sz val="20"/>
        <rFont val="Times New Roman"/>
        <charset val="134"/>
      </rPr>
      <t>2023</t>
    </r>
    <r>
      <rPr>
        <sz val="20"/>
        <rFont val="黑体"/>
        <charset val="134"/>
      </rPr>
      <t>年执行情况和</t>
    </r>
    <r>
      <rPr>
        <sz val="20"/>
        <rFont val="Times New Roman"/>
        <charset val="134"/>
      </rPr>
      <t>2024</t>
    </r>
    <r>
      <rPr>
        <sz val="20"/>
        <rFont val="黑体"/>
        <charset val="134"/>
      </rPr>
      <t>年预算情况表</t>
    </r>
  </si>
  <si>
    <r>
      <rPr>
        <sz val="11"/>
        <rFont val="宋体"/>
        <charset val="134"/>
      </rPr>
      <t>单位</t>
    </r>
    <r>
      <rPr>
        <sz val="11"/>
        <rFont val="Times New Roman"/>
        <charset val="134"/>
      </rPr>
      <t>:</t>
    </r>
    <r>
      <rPr>
        <sz val="11"/>
        <rFont val="宋体"/>
        <charset val="134"/>
      </rPr>
      <t>万元</t>
    </r>
  </si>
  <si>
    <t>科目编码</t>
  </si>
  <si>
    <r>
      <rPr>
        <b/>
        <sz val="11"/>
        <rFont val="宋体"/>
        <charset val="134"/>
      </rPr>
      <t>项</t>
    </r>
    <r>
      <rPr>
        <b/>
        <sz val="11"/>
        <rFont val="Times New Roman"/>
        <charset val="134"/>
      </rPr>
      <t xml:space="preserve">    </t>
    </r>
    <r>
      <rPr>
        <b/>
        <sz val="11"/>
        <rFont val="宋体"/>
        <charset val="134"/>
      </rPr>
      <t>目</t>
    </r>
  </si>
  <si>
    <r>
      <rPr>
        <b/>
        <sz val="11"/>
        <rFont val="Times New Roman"/>
        <charset val="134"/>
      </rPr>
      <t>2023</t>
    </r>
    <r>
      <rPr>
        <b/>
        <sz val="11"/>
        <rFont val="宋体"/>
        <charset val="134"/>
      </rPr>
      <t>年</t>
    </r>
    <r>
      <rPr>
        <b/>
        <sz val="11"/>
        <rFont val="Times New Roman"/>
        <charset val="134"/>
      </rPr>
      <t xml:space="preserve">            </t>
    </r>
    <r>
      <rPr>
        <b/>
        <sz val="11"/>
        <rFont val="宋体"/>
        <charset val="134"/>
      </rPr>
      <t>预算数</t>
    </r>
  </si>
  <si>
    <r>
      <rPr>
        <b/>
        <sz val="11"/>
        <rFont val="Times New Roman"/>
        <charset val="134"/>
      </rPr>
      <t>2023</t>
    </r>
    <r>
      <rPr>
        <b/>
        <sz val="11"/>
        <rFont val="宋体"/>
        <charset val="134"/>
      </rPr>
      <t>年</t>
    </r>
    <r>
      <rPr>
        <b/>
        <sz val="11"/>
        <rFont val="Times New Roman"/>
        <charset val="134"/>
      </rPr>
      <t xml:space="preserve">            </t>
    </r>
    <r>
      <rPr>
        <b/>
        <sz val="11"/>
        <rFont val="宋体"/>
        <charset val="134"/>
      </rPr>
      <t>执行数</t>
    </r>
  </si>
  <si>
    <t>金额</t>
  </si>
  <si>
    <r>
      <rPr>
        <b/>
        <sz val="11"/>
        <rFont val="宋体"/>
        <charset val="134"/>
      </rPr>
      <t>为上年</t>
    </r>
    <r>
      <rPr>
        <b/>
        <sz val="11"/>
        <rFont val="Times New Roman"/>
        <charset val="134"/>
      </rPr>
      <t xml:space="preserve">                   </t>
    </r>
    <r>
      <rPr>
        <b/>
        <sz val="11"/>
        <rFont val="宋体"/>
        <charset val="134"/>
      </rPr>
      <t>预算数的</t>
    </r>
    <r>
      <rPr>
        <b/>
        <sz val="11"/>
        <rFont val="Times New Roman"/>
        <charset val="134"/>
      </rPr>
      <t>%</t>
    </r>
  </si>
  <si>
    <r>
      <rPr>
        <b/>
        <sz val="11"/>
        <rFont val="宋体"/>
        <charset val="134"/>
      </rPr>
      <t>为上年</t>
    </r>
    <r>
      <rPr>
        <b/>
        <sz val="11"/>
        <rFont val="Times New Roman"/>
        <charset val="134"/>
      </rPr>
      <t xml:space="preserve">                           </t>
    </r>
    <r>
      <rPr>
        <b/>
        <sz val="11"/>
        <rFont val="宋体"/>
        <charset val="134"/>
      </rPr>
      <t>执行数的</t>
    </r>
    <r>
      <rPr>
        <b/>
        <sz val="11"/>
        <rFont val="Times New Roman"/>
        <charset val="134"/>
      </rPr>
      <t>%</t>
    </r>
  </si>
  <si>
    <r>
      <rPr>
        <b/>
        <sz val="11"/>
        <rFont val="Times New Roman"/>
        <charset val="134"/>
      </rPr>
      <t xml:space="preserve"> </t>
    </r>
    <r>
      <rPr>
        <b/>
        <sz val="11"/>
        <rFont val="宋体"/>
        <charset val="134"/>
      </rPr>
      <t>一、</t>
    </r>
    <r>
      <rPr>
        <b/>
        <sz val="11"/>
        <rFont val="Times New Roman"/>
        <charset val="134"/>
      </rPr>
      <t xml:space="preserve"> </t>
    </r>
    <r>
      <rPr>
        <b/>
        <sz val="11"/>
        <rFont val="宋体"/>
        <charset val="134"/>
      </rPr>
      <t>一般公共服务</t>
    </r>
  </si>
  <si>
    <r>
      <rPr>
        <sz val="11"/>
        <rFont val="Times New Roman"/>
        <charset val="134"/>
      </rPr>
      <t xml:space="preserve">    </t>
    </r>
    <r>
      <rPr>
        <sz val="11"/>
        <rFont val="宋体"/>
        <charset val="134"/>
      </rPr>
      <t>人大事务</t>
    </r>
  </si>
  <si>
    <r>
      <rPr>
        <sz val="11"/>
        <rFont val="Times New Roman"/>
        <charset val="134"/>
      </rPr>
      <t xml:space="preserve">    </t>
    </r>
    <r>
      <rPr>
        <sz val="11"/>
        <rFont val="宋体"/>
        <charset val="134"/>
      </rPr>
      <t>政协事务</t>
    </r>
  </si>
  <si>
    <r>
      <rPr>
        <sz val="11"/>
        <rFont val="Times New Roman"/>
        <charset val="134"/>
      </rPr>
      <t xml:space="preserve">    </t>
    </r>
    <r>
      <rPr>
        <sz val="11"/>
        <rFont val="宋体"/>
        <charset val="134"/>
      </rPr>
      <t>政府办公厅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</si>
  <si>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发展与改革事务</t>
    </r>
  </si>
  <si>
    <r>
      <rPr>
        <sz val="11"/>
        <rFont val="Times New Roman"/>
        <charset val="134"/>
      </rPr>
      <t xml:space="preserve">    </t>
    </r>
    <r>
      <rPr>
        <sz val="11"/>
        <rFont val="宋体"/>
        <charset val="134"/>
      </rPr>
      <t>统计信息事务</t>
    </r>
  </si>
  <si>
    <r>
      <rPr>
        <sz val="11"/>
        <rFont val="Times New Roman"/>
        <charset val="134"/>
      </rPr>
      <t xml:space="preserve">    </t>
    </r>
    <r>
      <rPr>
        <sz val="11"/>
        <rFont val="宋体"/>
        <charset val="134"/>
      </rPr>
      <t>财政事务</t>
    </r>
  </si>
  <si>
    <r>
      <rPr>
        <sz val="11"/>
        <rFont val="Times New Roman"/>
        <charset val="134"/>
      </rPr>
      <t xml:space="preserve">    </t>
    </r>
    <r>
      <rPr>
        <sz val="11"/>
        <rFont val="宋体"/>
        <charset val="134"/>
      </rPr>
      <t>税收事务</t>
    </r>
  </si>
  <si>
    <r>
      <rPr>
        <sz val="11"/>
        <rFont val="Times New Roman"/>
        <charset val="134"/>
      </rPr>
      <t xml:space="preserve">    </t>
    </r>
    <r>
      <rPr>
        <sz val="11"/>
        <rFont val="宋体"/>
        <charset val="134"/>
      </rPr>
      <t>审计事务</t>
    </r>
  </si>
  <si>
    <r>
      <rPr>
        <sz val="11"/>
        <rFont val="Times New Roman"/>
        <charset val="134"/>
      </rPr>
      <t xml:space="preserve">    </t>
    </r>
    <r>
      <rPr>
        <sz val="11"/>
        <rFont val="宋体"/>
        <charset val="134"/>
      </rPr>
      <t>海关事务</t>
    </r>
  </si>
  <si>
    <r>
      <rPr>
        <sz val="11"/>
        <rFont val="Times New Roman"/>
        <charset val="134"/>
      </rPr>
      <t xml:space="preserve">    </t>
    </r>
    <r>
      <rPr>
        <sz val="11"/>
        <rFont val="宋体"/>
        <charset val="134"/>
      </rPr>
      <t>纪检监察事务</t>
    </r>
  </si>
  <si>
    <r>
      <rPr>
        <sz val="11"/>
        <rFont val="Times New Roman"/>
        <charset val="134"/>
      </rPr>
      <t xml:space="preserve">    </t>
    </r>
    <r>
      <rPr>
        <sz val="11"/>
        <rFont val="宋体"/>
        <charset val="134"/>
      </rPr>
      <t>商贸事务</t>
    </r>
  </si>
  <si>
    <r>
      <rPr>
        <sz val="11"/>
        <rFont val="Times New Roman"/>
        <charset val="134"/>
      </rPr>
      <t xml:space="preserve">    </t>
    </r>
    <r>
      <rPr>
        <sz val="11"/>
        <rFont val="宋体"/>
        <charset val="134"/>
      </rPr>
      <t>知识产权事务</t>
    </r>
  </si>
  <si>
    <r>
      <rPr>
        <sz val="11"/>
        <rFont val="Times New Roman"/>
        <charset val="134"/>
      </rPr>
      <t xml:space="preserve">    </t>
    </r>
    <r>
      <rPr>
        <sz val="11"/>
        <rFont val="宋体"/>
        <charset val="134"/>
      </rPr>
      <t>民族事务</t>
    </r>
  </si>
  <si>
    <r>
      <rPr>
        <sz val="11"/>
        <rFont val="Times New Roman"/>
        <charset val="134"/>
      </rPr>
      <t xml:space="preserve">    </t>
    </r>
    <r>
      <rPr>
        <sz val="11"/>
        <rFont val="宋体"/>
        <charset val="134"/>
      </rPr>
      <t>港澳台事务</t>
    </r>
  </si>
  <si>
    <r>
      <rPr>
        <sz val="11"/>
        <rFont val="Times New Roman"/>
        <charset val="134"/>
      </rPr>
      <t xml:space="preserve">    </t>
    </r>
    <r>
      <rPr>
        <sz val="11"/>
        <rFont val="宋体"/>
        <charset val="134"/>
      </rPr>
      <t>档案事务</t>
    </r>
  </si>
  <si>
    <r>
      <rPr>
        <sz val="11"/>
        <rFont val="Times New Roman"/>
        <charset val="134"/>
      </rPr>
      <t xml:space="preserve">    </t>
    </r>
    <r>
      <rPr>
        <sz val="11"/>
        <rFont val="宋体"/>
        <charset val="134"/>
      </rPr>
      <t>民主党派及工商联事务</t>
    </r>
  </si>
  <si>
    <r>
      <rPr>
        <sz val="11"/>
        <rFont val="Times New Roman"/>
        <charset val="134"/>
      </rPr>
      <t xml:space="preserve">    </t>
    </r>
    <r>
      <rPr>
        <sz val="11"/>
        <rFont val="宋体"/>
        <charset val="134"/>
      </rPr>
      <t>群众团体事务</t>
    </r>
  </si>
  <si>
    <r>
      <rPr>
        <sz val="11"/>
        <rFont val="Times New Roman"/>
        <charset val="134"/>
      </rPr>
      <t xml:space="preserve">    </t>
    </r>
    <r>
      <rPr>
        <sz val="11"/>
        <rFont val="宋体"/>
        <charset val="134"/>
      </rPr>
      <t>党委办公厅（室）及相关机构事务</t>
    </r>
  </si>
  <si>
    <r>
      <rPr>
        <sz val="11"/>
        <rFont val="Times New Roman"/>
        <charset val="134"/>
      </rPr>
      <t xml:space="preserve">    </t>
    </r>
    <r>
      <rPr>
        <sz val="11"/>
        <rFont val="宋体"/>
        <charset val="134"/>
      </rPr>
      <t>组织事务</t>
    </r>
  </si>
  <si>
    <r>
      <rPr>
        <sz val="11"/>
        <rFont val="Times New Roman"/>
        <charset val="134"/>
      </rPr>
      <t xml:space="preserve">    </t>
    </r>
    <r>
      <rPr>
        <sz val="11"/>
        <rFont val="宋体"/>
        <charset val="134"/>
      </rPr>
      <t>宣传事务</t>
    </r>
  </si>
  <si>
    <r>
      <rPr>
        <sz val="11"/>
        <rFont val="Times New Roman"/>
        <charset val="134"/>
      </rPr>
      <t xml:space="preserve">    </t>
    </r>
    <r>
      <rPr>
        <sz val="11"/>
        <rFont val="宋体"/>
        <charset val="134"/>
      </rPr>
      <t>统战事务</t>
    </r>
  </si>
  <si>
    <r>
      <rPr>
        <sz val="11"/>
        <rFont val="Times New Roman"/>
        <charset val="134"/>
      </rPr>
      <t xml:space="preserve">    </t>
    </r>
    <r>
      <rPr>
        <sz val="11"/>
        <rFont val="宋体"/>
        <charset val="134"/>
      </rPr>
      <t>对外联络事务</t>
    </r>
  </si>
  <si>
    <r>
      <rPr>
        <sz val="11"/>
        <rFont val="Times New Roman"/>
        <charset val="134"/>
      </rPr>
      <t xml:space="preserve">    </t>
    </r>
    <r>
      <rPr>
        <sz val="11"/>
        <rFont val="宋体"/>
        <charset val="134"/>
      </rPr>
      <t>其他共产党事务支出</t>
    </r>
  </si>
  <si>
    <r>
      <rPr>
        <sz val="11"/>
        <rFont val="Times New Roman"/>
        <charset val="134"/>
      </rPr>
      <t xml:space="preserve">    </t>
    </r>
    <r>
      <rPr>
        <sz val="11"/>
        <rFont val="宋体"/>
        <charset val="134"/>
      </rPr>
      <t>网信事务</t>
    </r>
  </si>
  <si>
    <r>
      <rPr>
        <sz val="11"/>
        <rFont val="Times New Roman"/>
        <charset val="134"/>
      </rPr>
      <t xml:space="preserve">    </t>
    </r>
    <r>
      <rPr>
        <sz val="11"/>
        <rFont val="宋体"/>
        <charset val="134"/>
      </rPr>
      <t>市场监督管理事务</t>
    </r>
  </si>
  <si>
    <r>
      <rPr>
        <sz val="11"/>
        <rFont val="Times New Roman"/>
        <charset val="134"/>
      </rPr>
      <t xml:space="preserve">    </t>
    </r>
    <r>
      <rPr>
        <sz val="11"/>
        <rFont val="宋体"/>
        <charset val="134"/>
      </rPr>
      <t>其他一般公共服务支出</t>
    </r>
  </si>
  <si>
    <r>
      <rPr>
        <b/>
        <sz val="11"/>
        <rFont val="Times New Roman"/>
        <charset val="134"/>
      </rPr>
      <t xml:space="preserve"> </t>
    </r>
    <r>
      <rPr>
        <b/>
        <sz val="11"/>
        <rFont val="宋体"/>
        <charset val="134"/>
      </rPr>
      <t>二、</t>
    </r>
    <r>
      <rPr>
        <b/>
        <sz val="11"/>
        <rFont val="Times New Roman"/>
        <charset val="134"/>
      </rPr>
      <t xml:space="preserve"> </t>
    </r>
    <r>
      <rPr>
        <b/>
        <sz val="11"/>
        <rFont val="宋体"/>
        <charset val="134"/>
      </rPr>
      <t>外交支出</t>
    </r>
  </si>
  <si>
    <r>
      <rPr>
        <b/>
        <sz val="11"/>
        <rFont val="Times New Roman"/>
        <charset val="134"/>
      </rPr>
      <t xml:space="preserve">  </t>
    </r>
    <r>
      <rPr>
        <b/>
        <sz val="11"/>
        <rFont val="宋体"/>
        <charset val="134"/>
      </rPr>
      <t>三、国防支出</t>
    </r>
  </si>
  <si>
    <r>
      <rPr>
        <sz val="11"/>
        <rFont val="Times New Roman"/>
        <charset val="134"/>
      </rPr>
      <t xml:space="preserve">    </t>
    </r>
    <r>
      <rPr>
        <sz val="11"/>
        <rFont val="宋体"/>
        <charset val="134"/>
      </rPr>
      <t>军费</t>
    </r>
  </si>
  <si>
    <r>
      <rPr>
        <sz val="11"/>
        <rFont val="Times New Roman"/>
        <charset val="134"/>
      </rPr>
      <t xml:space="preserve">    </t>
    </r>
    <r>
      <rPr>
        <sz val="11"/>
        <rFont val="宋体"/>
        <charset val="134"/>
      </rPr>
      <t>国防科研事业</t>
    </r>
  </si>
  <si>
    <r>
      <rPr>
        <sz val="11"/>
        <rFont val="Times New Roman"/>
        <charset val="134"/>
      </rPr>
      <t xml:space="preserve">    </t>
    </r>
    <r>
      <rPr>
        <sz val="11"/>
        <rFont val="宋体"/>
        <charset val="134"/>
      </rPr>
      <t>专项工程</t>
    </r>
  </si>
  <si>
    <r>
      <rPr>
        <sz val="11"/>
        <rFont val="Times New Roman"/>
        <charset val="134"/>
      </rPr>
      <t xml:space="preserve">    </t>
    </r>
    <r>
      <rPr>
        <sz val="11"/>
        <rFont val="宋体"/>
        <charset val="134"/>
      </rPr>
      <t>国防动员</t>
    </r>
  </si>
  <si>
    <r>
      <rPr>
        <sz val="11"/>
        <rFont val="Times New Roman"/>
        <charset val="134"/>
      </rPr>
      <t xml:space="preserve">    </t>
    </r>
    <r>
      <rPr>
        <sz val="11"/>
        <rFont val="宋体"/>
        <charset val="134"/>
      </rPr>
      <t>其他国防支出</t>
    </r>
  </si>
  <si>
    <r>
      <rPr>
        <b/>
        <sz val="11"/>
        <rFont val="Times New Roman"/>
        <charset val="134"/>
      </rPr>
      <t xml:space="preserve">  </t>
    </r>
    <r>
      <rPr>
        <b/>
        <sz val="11"/>
        <rFont val="宋体"/>
        <charset val="134"/>
      </rPr>
      <t>四、公共安全支出</t>
    </r>
  </si>
  <si>
    <r>
      <rPr>
        <sz val="11"/>
        <rFont val="Times New Roman"/>
        <charset val="134"/>
      </rPr>
      <t xml:space="preserve">    </t>
    </r>
    <r>
      <rPr>
        <sz val="11"/>
        <rFont val="宋体"/>
        <charset val="134"/>
      </rPr>
      <t>武装警察部队</t>
    </r>
  </si>
  <si>
    <r>
      <rPr>
        <sz val="11"/>
        <rFont val="Times New Roman"/>
        <charset val="134"/>
      </rPr>
      <t xml:space="preserve">    </t>
    </r>
    <r>
      <rPr>
        <sz val="11"/>
        <rFont val="宋体"/>
        <charset val="134"/>
      </rPr>
      <t>公安</t>
    </r>
  </si>
  <si>
    <r>
      <rPr>
        <sz val="11"/>
        <rFont val="Times New Roman"/>
        <charset val="134"/>
      </rPr>
      <t xml:space="preserve">    </t>
    </r>
    <r>
      <rPr>
        <sz val="11"/>
        <rFont val="宋体"/>
        <charset val="134"/>
      </rPr>
      <t>国家安全</t>
    </r>
  </si>
  <si>
    <r>
      <rPr>
        <sz val="11"/>
        <rFont val="Times New Roman"/>
        <charset val="134"/>
      </rPr>
      <t xml:space="preserve">    </t>
    </r>
    <r>
      <rPr>
        <sz val="11"/>
        <rFont val="宋体"/>
        <charset val="134"/>
      </rPr>
      <t>检察</t>
    </r>
  </si>
  <si>
    <r>
      <rPr>
        <sz val="11"/>
        <rFont val="Times New Roman"/>
        <charset val="134"/>
      </rPr>
      <t xml:space="preserve">    </t>
    </r>
    <r>
      <rPr>
        <sz val="11"/>
        <rFont val="宋体"/>
        <charset val="134"/>
      </rPr>
      <t>法院</t>
    </r>
  </si>
  <si>
    <r>
      <rPr>
        <sz val="11"/>
        <rFont val="Times New Roman"/>
        <charset val="134"/>
      </rPr>
      <t xml:space="preserve">    </t>
    </r>
    <r>
      <rPr>
        <sz val="11"/>
        <rFont val="宋体"/>
        <charset val="134"/>
      </rPr>
      <t>司法</t>
    </r>
  </si>
  <si>
    <r>
      <rPr>
        <sz val="11"/>
        <rFont val="Times New Roman"/>
        <charset val="134"/>
      </rPr>
      <t xml:space="preserve">    </t>
    </r>
    <r>
      <rPr>
        <sz val="11"/>
        <rFont val="宋体"/>
        <charset val="134"/>
      </rPr>
      <t>监狱</t>
    </r>
  </si>
  <si>
    <r>
      <rPr>
        <sz val="11"/>
        <rFont val="Times New Roman"/>
        <charset val="134"/>
      </rPr>
      <t xml:space="preserve">    </t>
    </r>
    <r>
      <rPr>
        <sz val="11"/>
        <rFont val="宋体"/>
        <charset val="134"/>
      </rPr>
      <t>强制隔离戒毒</t>
    </r>
  </si>
  <si>
    <r>
      <rPr>
        <sz val="11"/>
        <rFont val="Times New Roman"/>
        <charset val="134"/>
      </rPr>
      <t xml:space="preserve">    </t>
    </r>
    <r>
      <rPr>
        <sz val="11"/>
        <rFont val="宋体"/>
        <charset val="134"/>
      </rPr>
      <t>国家保密</t>
    </r>
  </si>
  <si>
    <r>
      <rPr>
        <sz val="11"/>
        <rFont val="Times New Roman"/>
        <charset val="134"/>
      </rPr>
      <t xml:space="preserve">    </t>
    </r>
    <r>
      <rPr>
        <sz val="11"/>
        <rFont val="宋体"/>
        <charset val="134"/>
      </rPr>
      <t>缉私警察</t>
    </r>
  </si>
  <si>
    <r>
      <rPr>
        <sz val="11"/>
        <rFont val="Times New Roman"/>
        <charset val="134"/>
      </rPr>
      <t xml:space="preserve">    </t>
    </r>
    <r>
      <rPr>
        <sz val="11"/>
        <rFont val="宋体"/>
        <charset val="134"/>
      </rPr>
      <t>其他公共安全支出</t>
    </r>
  </si>
  <si>
    <r>
      <rPr>
        <b/>
        <sz val="11"/>
        <rFont val="Times New Roman"/>
        <charset val="134"/>
      </rPr>
      <t xml:space="preserve">  </t>
    </r>
    <r>
      <rPr>
        <b/>
        <sz val="11"/>
        <rFont val="宋体"/>
        <charset val="134"/>
      </rPr>
      <t>五、教育支出</t>
    </r>
  </si>
  <si>
    <r>
      <rPr>
        <sz val="11"/>
        <rFont val="Times New Roman"/>
        <charset val="134"/>
      </rPr>
      <t xml:space="preserve">    </t>
    </r>
    <r>
      <rPr>
        <sz val="11"/>
        <rFont val="宋体"/>
        <charset val="134"/>
      </rPr>
      <t>教育管理事务</t>
    </r>
  </si>
  <si>
    <r>
      <rPr>
        <sz val="11"/>
        <rFont val="Times New Roman"/>
        <charset val="134"/>
      </rPr>
      <t xml:space="preserve">    </t>
    </r>
    <r>
      <rPr>
        <sz val="11"/>
        <rFont val="宋体"/>
        <charset val="134"/>
      </rPr>
      <t>普通教育</t>
    </r>
  </si>
  <si>
    <r>
      <rPr>
        <sz val="11"/>
        <rFont val="Times New Roman"/>
        <charset val="134"/>
      </rPr>
      <t xml:space="preserve">    </t>
    </r>
    <r>
      <rPr>
        <sz val="11"/>
        <rFont val="宋体"/>
        <charset val="134"/>
      </rPr>
      <t>职业教育</t>
    </r>
  </si>
  <si>
    <r>
      <rPr>
        <sz val="11"/>
        <rFont val="Times New Roman"/>
        <charset val="134"/>
      </rPr>
      <t xml:space="preserve">    </t>
    </r>
    <r>
      <rPr>
        <sz val="11"/>
        <rFont val="宋体"/>
        <charset val="134"/>
      </rPr>
      <t>成人教育</t>
    </r>
  </si>
  <si>
    <r>
      <rPr>
        <sz val="11"/>
        <rFont val="Times New Roman"/>
        <charset val="134"/>
      </rPr>
      <t xml:space="preserve">    </t>
    </r>
    <r>
      <rPr>
        <sz val="11"/>
        <rFont val="宋体"/>
        <charset val="134"/>
      </rPr>
      <t>广播电视教育</t>
    </r>
  </si>
  <si>
    <r>
      <rPr>
        <sz val="11"/>
        <rFont val="Times New Roman"/>
        <charset val="134"/>
      </rPr>
      <t xml:space="preserve">    </t>
    </r>
    <r>
      <rPr>
        <sz val="11"/>
        <rFont val="宋体"/>
        <charset val="134"/>
      </rPr>
      <t>留学教育</t>
    </r>
  </si>
  <si>
    <r>
      <rPr>
        <sz val="11"/>
        <rFont val="Times New Roman"/>
        <charset val="134"/>
      </rPr>
      <t xml:space="preserve">    </t>
    </r>
    <r>
      <rPr>
        <sz val="11"/>
        <rFont val="宋体"/>
        <charset val="134"/>
      </rPr>
      <t>特殊教育</t>
    </r>
  </si>
  <si>
    <r>
      <rPr>
        <sz val="11"/>
        <rFont val="Times New Roman"/>
        <charset val="134"/>
      </rPr>
      <t xml:space="preserve">    </t>
    </r>
    <r>
      <rPr>
        <sz val="11"/>
        <rFont val="宋体"/>
        <charset val="134"/>
      </rPr>
      <t>进修及培训</t>
    </r>
  </si>
  <si>
    <r>
      <rPr>
        <sz val="11"/>
        <rFont val="Times New Roman"/>
        <charset val="134"/>
      </rPr>
      <t xml:space="preserve">    </t>
    </r>
    <r>
      <rPr>
        <sz val="11"/>
        <rFont val="宋体"/>
        <charset val="134"/>
      </rPr>
      <t>教育费附加安排的支出</t>
    </r>
  </si>
  <si>
    <r>
      <rPr>
        <sz val="11"/>
        <rFont val="Times New Roman"/>
        <charset val="134"/>
      </rPr>
      <t xml:space="preserve">    </t>
    </r>
    <r>
      <rPr>
        <sz val="11"/>
        <rFont val="宋体"/>
        <charset val="134"/>
      </rPr>
      <t>其他教育支出</t>
    </r>
  </si>
  <si>
    <r>
      <rPr>
        <b/>
        <sz val="11"/>
        <rFont val="Times New Roman"/>
        <charset val="134"/>
      </rPr>
      <t xml:space="preserve">  </t>
    </r>
    <r>
      <rPr>
        <b/>
        <sz val="11"/>
        <rFont val="宋体"/>
        <charset val="134"/>
      </rPr>
      <t>六、科学技术支出</t>
    </r>
  </si>
  <si>
    <r>
      <rPr>
        <sz val="11"/>
        <rFont val="Times New Roman"/>
        <charset val="134"/>
      </rPr>
      <t xml:space="preserve">    </t>
    </r>
    <r>
      <rPr>
        <sz val="11"/>
        <rFont val="宋体"/>
        <charset val="134"/>
      </rPr>
      <t>科学技术管理事务</t>
    </r>
  </si>
  <si>
    <r>
      <rPr>
        <sz val="11"/>
        <rFont val="Times New Roman"/>
        <charset val="134"/>
      </rPr>
      <t xml:space="preserve">    </t>
    </r>
    <r>
      <rPr>
        <sz val="11"/>
        <rFont val="宋体"/>
        <charset val="134"/>
      </rPr>
      <t>基础研究</t>
    </r>
  </si>
  <si>
    <r>
      <rPr>
        <sz val="11"/>
        <rFont val="Times New Roman"/>
        <charset val="134"/>
      </rPr>
      <t xml:space="preserve">    </t>
    </r>
    <r>
      <rPr>
        <sz val="11"/>
        <rFont val="宋体"/>
        <charset val="134"/>
      </rPr>
      <t>应用研究</t>
    </r>
  </si>
  <si>
    <r>
      <rPr>
        <sz val="11"/>
        <rFont val="Times New Roman"/>
        <charset val="134"/>
      </rPr>
      <t xml:space="preserve">    </t>
    </r>
    <r>
      <rPr>
        <sz val="11"/>
        <rFont val="宋体"/>
        <charset val="134"/>
      </rPr>
      <t>技术研究与开发</t>
    </r>
  </si>
  <si>
    <r>
      <rPr>
        <sz val="11"/>
        <rFont val="Times New Roman"/>
        <charset val="134"/>
      </rPr>
      <t xml:space="preserve">    </t>
    </r>
    <r>
      <rPr>
        <sz val="11"/>
        <rFont val="宋体"/>
        <charset val="134"/>
      </rPr>
      <t>科技条件与服务</t>
    </r>
  </si>
  <si>
    <r>
      <rPr>
        <sz val="11"/>
        <rFont val="Times New Roman"/>
        <charset val="134"/>
      </rPr>
      <t xml:space="preserve">    </t>
    </r>
    <r>
      <rPr>
        <sz val="11"/>
        <rFont val="宋体"/>
        <charset val="134"/>
      </rPr>
      <t>社会科学</t>
    </r>
  </si>
  <si>
    <r>
      <rPr>
        <sz val="11"/>
        <rFont val="Times New Roman"/>
        <charset val="134"/>
      </rPr>
      <t xml:space="preserve">    </t>
    </r>
    <r>
      <rPr>
        <sz val="11"/>
        <rFont val="宋体"/>
        <charset val="134"/>
      </rPr>
      <t>科学技术普及</t>
    </r>
  </si>
  <si>
    <r>
      <rPr>
        <sz val="11"/>
        <rFont val="Times New Roman"/>
        <charset val="134"/>
      </rPr>
      <t xml:space="preserve">    </t>
    </r>
    <r>
      <rPr>
        <sz val="11"/>
        <rFont val="宋体"/>
        <charset val="134"/>
      </rPr>
      <t>科技交流与合作</t>
    </r>
  </si>
  <si>
    <r>
      <rPr>
        <sz val="11"/>
        <rFont val="Times New Roman"/>
        <charset val="134"/>
      </rPr>
      <t xml:space="preserve">    </t>
    </r>
    <r>
      <rPr>
        <sz val="11"/>
        <rFont val="宋体"/>
        <charset val="134"/>
      </rPr>
      <t>科技重大项目</t>
    </r>
  </si>
  <si>
    <r>
      <rPr>
        <sz val="11"/>
        <rFont val="Times New Roman"/>
        <charset val="134"/>
      </rPr>
      <t xml:space="preserve">    </t>
    </r>
    <r>
      <rPr>
        <sz val="11"/>
        <rFont val="宋体"/>
        <charset val="134"/>
      </rPr>
      <t>其他科学技术支出</t>
    </r>
  </si>
  <si>
    <r>
      <rPr>
        <b/>
        <sz val="11"/>
        <rFont val="Times New Roman"/>
        <charset val="134"/>
      </rPr>
      <t xml:space="preserve">  </t>
    </r>
    <r>
      <rPr>
        <b/>
        <sz val="11"/>
        <rFont val="宋体"/>
        <charset val="134"/>
      </rPr>
      <t>七、文化旅游体育与传媒支出</t>
    </r>
  </si>
  <si>
    <r>
      <rPr>
        <sz val="11"/>
        <rFont val="Times New Roman"/>
        <charset val="134"/>
      </rPr>
      <t xml:space="preserve">    </t>
    </r>
    <r>
      <rPr>
        <sz val="11"/>
        <rFont val="宋体"/>
        <charset val="134"/>
      </rPr>
      <t>文化和旅游</t>
    </r>
  </si>
  <si>
    <r>
      <rPr>
        <sz val="11"/>
        <rFont val="Times New Roman"/>
        <charset val="134"/>
      </rPr>
      <t xml:space="preserve">    </t>
    </r>
    <r>
      <rPr>
        <sz val="11"/>
        <rFont val="宋体"/>
        <charset val="134"/>
      </rPr>
      <t>文物</t>
    </r>
  </si>
  <si>
    <r>
      <rPr>
        <sz val="11"/>
        <rFont val="Times New Roman"/>
        <charset val="134"/>
      </rPr>
      <t xml:space="preserve">    </t>
    </r>
    <r>
      <rPr>
        <sz val="11"/>
        <rFont val="宋体"/>
        <charset val="134"/>
      </rPr>
      <t>体育</t>
    </r>
  </si>
  <si>
    <r>
      <rPr>
        <sz val="11"/>
        <rFont val="Times New Roman"/>
        <charset val="134"/>
      </rPr>
      <t xml:space="preserve">    </t>
    </r>
    <r>
      <rPr>
        <sz val="11"/>
        <rFont val="宋体"/>
        <charset val="134"/>
      </rPr>
      <t>新闻出版电影</t>
    </r>
  </si>
  <si>
    <r>
      <rPr>
        <sz val="11"/>
        <rFont val="Times New Roman"/>
        <charset val="134"/>
      </rPr>
      <t xml:space="preserve">    </t>
    </r>
    <r>
      <rPr>
        <sz val="11"/>
        <rFont val="宋体"/>
        <charset val="134"/>
      </rPr>
      <t>广播电视</t>
    </r>
  </si>
  <si>
    <r>
      <rPr>
        <sz val="11"/>
        <rFont val="Times New Roman"/>
        <charset val="134"/>
      </rPr>
      <t xml:space="preserve">    </t>
    </r>
    <r>
      <rPr>
        <sz val="11"/>
        <rFont val="宋体"/>
        <charset val="134"/>
      </rPr>
      <t>其他文化旅游体育与传媒支出</t>
    </r>
  </si>
  <si>
    <r>
      <rPr>
        <b/>
        <sz val="11"/>
        <rFont val="Times New Roman"/>
        <charset val="134"/>
      </rPr>
      <t xml:space="preserve">  </t>
    </r>
    <r>
      <rPr>
        <b/>
        <sz val="11"/>
        <rFont val="宋体"/>
        <charset val="134"/>
      </rPr>
      <t>八、社会保障和就业支出</t>
    </r>
  </si>
  <si>
    <r>
      <rPr>
        <sz val="11"/>
        <rFont val="Times New Roman"/>
        <charset val="134"/>
      </rPr>
      <t xml:space="preserve">    </t>
    </r>
    <r>
      <rPr>
        <sz val="11"/>
        <rFont val="宋体"/>
        <charset val="134"/>
      </rPr>
      <t>人力资源和社会保障管理事务</t>
    </r>
  </si>
  <si>
    <r>
      <rPr>
        <sz val="11"/>
        <rFont val="Times New Roman"/>
        <charset val="134"/>
      </rPr>
      <t xml:space="preserve">    </t>
    </r>
    <r>
      <rPr>
        <sz val="11"/>
        <rFont val="宋体"/>
        <charset val="134"/>
      </rPr>
      <t>民政管理事务</t>
    </r>
  </si>
  <si>
    <r>
      <rPr>
        <sz val="11"/>
        <rFont val="Times New Roman"/>
        <charset val="134"/>
      </rPr>
      <t xml:space="preserve">    </t>
    </r>
    <r>
      <rPr>
        <sz val="11"/>
        <rFont val="宋体"/>
        <charset val="134"/>
      </rPr>
      <t>补充全国社会保障基金</t>
    </r>
  </si>
  <si>
    <r>
      <rPr>
        <sz val="11"/>
        <rFont val="Times New Roman"/>
        <charset val="134"/>
      </rPr>
      <t xml:space="preserve">    </t>
    </r>
    <r>
      <rPr>
        <sz val="11"/>
        <rFont val="宋体"/>
        <charset val="134"/>
      </rPr>
      <t>行政事业单位养老支出</t>
    </r>
  </si>
  <si>
    <r>
      <rPr>
        <sz val="11"/>
        <rFont val="Times New Roman"/>
        <charset val="134"/>
      </rPr>
      <t xml:space="preserve">    </t>
    </r>
    <r>
      <rPr>
        <sz val="11"/>
        <rFont val="宋体"/>
        <charset val="134"/>
      </rPr>
      <t>企业改革补助</t>
    </r>
  </si>
  <si>
    <r>
      <rPr>
        <sz val="11"/>
        <rFont val="Times New Roman"/>
        <charset val="134"/>
      </rPr>
      <t xml:space="preserve">    </t>
    </r>
    <r>
      <rPr>
        <sz val="11"/>
        <rFont val="宋体"/>
        <charset val="134"/>
      </rPr>
      <t>就业补助</t>
    </r>
  </si>
  <si>
    <r>
      <rPr>
        <sz val="11"/>
        <rFont val="Times New Roman"/>
        <charset val="134"/>
      </rPr>
      <t xml:space="preserve">    </t>
    </r>
    <r>
      <rPr>
        <sz val="11"/>
        <rFont val="宋体"/>
        <charset val="134"/>
      </rPr>
      <t>抚恤</t>
    </r>
  </si>
  <si>
    <r>
      <rPr>
        <sz val="11"/>
        <rFont val="Times New Roman"/>
        <charset val="134"/>
      </rPr>
      <t xml:space="preserve">    </t>
    </r>
    <r>
      <rPr>
        <sz val="11"/>
        <rFont val="宋体"/>
        <charset val="134"/>
      </rPr>
      <t>退役安置</t>
    </r>
  </si>
  <si>
    <r>
      <rPr>
        <sz val="11"/>
        <rFont val="Times New Roman"/>
        <charset val="134"/>
      </rPr>
      <t xml:space="preserve">    </t>
    </r>
    <r>
      <rPr>
        <sz val="11"/>
        <rFont val="宋体"/>
        <charset val="134"/>
      </rPr>
      <t>社会福利</t>
    </r>
  </si>
  <si>
    <r>
      <rPr>
        <sz val="11"/>
        <rFont val="Times New Roman"/>
        <charset val="134"/>
      </rPr>
      <t xml:space="preserve">    </t>
    </r>
    <r>
      <rPr>
        <sz val="11"/>
        <rFont val="宋体"/>
        <charset val="134"/>
      </rPr>
      <t>残疾人事业</t>
    </r>
  </si>
  <si>
    <r>
      <rPr>
        <sz val="11"/>
        <rFont val="Times New Roman"/>
        <charset val="134"/>
      </rPr>
      <t xml:space="preserve">    </t>
    </r>
    <r>
      <rPr>
        <sz val="11"/>
        <rFont val="宋体"/>
        <charset val="134"/>
      </rPr>
      <t>红十字事业</t>
    </r>
  </si>
  <si>
    <r>
      <rPr>
        <sz val="11"/>
        <rFont val="Times New Roman"/>
        <charset val="134"/>
      </rPr>
      <t xml:space="preserve">    </t>
    </r>
    <r>
      <rPr>
        <sz val="11"/>
        <rFont val="宋体"/>
        <charset val="134"/>
      </rPr>
      <t>最低生活保障</t>
    </r>
  </si>
  <si>
    <r>
      <rPr>
        <sz val="11"/>
        <rFont val="Times New Roman"/>
        <charset val="134"/>
      </rPr>
      <t xml:space="preserve">    </t>
    </r>
    <r>
      <rPr>
        <sz val="11"/>
        <rFont val="宋体"/>
        <charset val="134"/>
      </rPr>
      <t>临时救助</t>
    </r>
  </si>
  <si>
    <r>
      <rPr>
        <sz val="11"/>
        <rFont val="Times New Roman"/>
        <charset val="134"/>
      </rPr>
      <t xml:space="preserve">    </t>
    </r>
    <r>
      <rPr>
        <sz val="11"/>
        <rFont val="宋体"/>
        <charset val="134"/>
      </rPr>
      <t>特困人员救助供养</t>
    </r>
  </si>
  <si>
    <r>
      <rPr>
        <sz val="11"/>
        <rFont val="Times New Roman"/>
        <charset val="134"/>
      </rPr>
      <t xml:space="preserve">    </t>
    </r>
    <r>
      <rPr>
        <sz val="11"/>
        <rFont val="宋体"/>
        <charset val="134"/>
      </rPr>
      <t>补充道路交通事故社会救助基金</t>
    </r>
  </si>
  <si>
    <r>
      <rPr>
        <sz val="11"/>
        <rFont val="Times New Roman"/>
        <charset val="134"/>
      </rPr>
      <t xml:space="preserve">    </t>
    </r>
    <r>
      <rPr>
        <sz val="11"/>
        <rFont val="宋体"/>
        <charset val="134"/>
      </rPr>
      <t>其他生活救助</t>
    </r>
  </si>
  <si>
    <r>
      <rPr>
        <sz val="11"/>
        <rFont val="Times New Roman"/>
        <charset val="134"/>
      </rPr>
      <t xml:space="preserve">    </t>
    </r>
    <r>
      <rPr>
        <sz val="11"/>
        <rFont val="宋体"/>
        <charset val="134"/>
      </rPr>
      <t>财政对基本养老保险基金的补助</t>
    </r>
  </si>
  <si>
    <r>
      <rPr>
        <sz val="11"/>
        <rFont val="Times New Roman"/>
        <charset val="134"/>
      </rPr>
      <t xml:space="preserve">    </t>
    </r>
    <r>
      <rPr>
        <sz val="11"/>
        <rFont val="宋体"/>
        <charset val="134"/>
      </rPr>
      <t>财政对其他社会保险基金的补助</t>
    </r>
  </si>
  <si>
    <r>
      <rPr>
        <sz val="11"/>
        <rFont val="Times New Roman"/>
        <charset val="134"/>
      </rPr>
      <t xml:space="preserve">    </t>
    </r>
    <r>
      <rPr>
        <sz val="11"/>
        <rFont val="宋体"/>
        <charset val="134"/>
      </rPr>
      <t>退役军人管理事务</t>
    </r>
  </si>
  <si>
    <r>
      <rPr>
        <sz val="11"/>
        <rFont val="Times New Roman"/>
        <charset val="134"/>
      </rPr>
      <t xml:space="preserve">    </t>
    </r>
    <r>
      <rPr>
        <sz val="11"/>
        <rFont val="宋体"/>
        <charset val="134"/>
      </rPr>
      <t>财政代缴社会保险费支出</t>
    </r>
  </si>
  <si>
    <r>
      <rPr>
        <sz val="11"/>
        <rFont val="Times New Roman"/>
        <charset val="134"/>
      </rPr>
      <t xml:space="preserve">    </t>
    </r>
    <r>
      <rPr>
        <sz val="11"/>
        <rFont val="宋体"/>
        <charset val="134"/>
      </rPr>
      <t>其他社会保障和就业支出</t>
    </r>
  </si>
  <si>
    <r>
      <rPr>
        <b/>
        <sz val="11"/>
        <rFont val="Times New Roman"/>
        <charset val="134"/>
      </rPr>
      <t xml:space="preserve">  </t>
    </r>
    <r>
      <rPr>
        <b/>
        <sz val="11"/>
        <rFont val="宋体"/>
        <charset val="134"/>
      </rPr>
      <t>九、卫生健康支出</t>
    </r>
  </si>
  <si>
    <r>
      <rPr>
        <sz val="11"/>
        <rFont val="Times New Roman"/>
        <charset val="134"/>
      </rPr>
      <t xml:space="preserve">    </t>
    </r>
    <r>
      <rPr>
        <sz val="11"/>
        <rFont val="宋体"/>
        <charset val="134"/>
      </rPr>
      <t>卫生健康管理事务</t>
    </r>
  </si>
  <si>
    <r>
      <rPr>
        <sz val="11"/>
        <rFont val="Times New Roman"/>
        <charset val="134"/>
      </rPr>
      <t xml:space="preserve">    </t>
    </r>
    <r>
      <rPr>
        <sz val="11"/>
        <rFont val="宋体"/>
        <charset val="134"/>
      </rPr>
      <t>公立医院</t>
    </r>
  </si>
  <si>
    <r>
      <rPr>
        <sz val="11"/>
        <rFont val="Times New Roman"/>
        <charset val="134"/>
      </rPr>
      <t xml:space="preserve">    </t>
    </r>
    <r>
      <rPr>
        <sz val="11"/>
        <rFont val="宋体"/>
        <charset val="134"/>
      </rPr>
      <t>基层医疗卫生机构</t>
    </r>
  </si>
  <si>
    <r>
      <rPr>
        <sz val="11"/>
        <rFont val="Times New Roman"/>
        <charset val="134"/>
      </rPr>
      <t xml:space="preserve">    </t>
    </r>
    <r>
      <rPr>
        <sz val="11"/>
        <rFont val="宋体"/>
        <charset val="134"/>
      </rPr>
      <t>公共卫生</t>
    </r>
  </si>
  <si>
    <r>
      <rPr>
        <sz val="11"/>
        <rFont val="Times New Roman"/>
        <charset val="134"/>
      </rPr>
      <t xml:space="preserve">    </t>
    </r>
    <r>
      <rPr>
        <sz val="11"/>
        <rFont val="宋体"/>
        <charset val="134"/>
      </rPr>
      <t>中医药</t>
    </r>
  </si>
  <si>
    <r>
      <rPr>
        <sz val="11"/>
        <rFont val="Times New Roman"/>
        <charset val="134"/>
      </rPr>
      <t xml:space="preserve">    </t>
    </r>
    <r>
      <rPr>
        <sz val="11"/>
        <rFont val="宋体"/>
        <charset val="134"/>
      </rPr>
      <t>计划生育事务</t>
    </r>
  </si>
  <si>
    <r>
      <rPr>
        <sz val="11"/>
        <rFont val="Times New Roman"/>
        <charset val="134"/>
      </rPr>
      <t xml:space="preserve">    </t>
    </r>
    <r>
      <rPr>
        <sz val="11"/>
        <rFont val="宋体"/>
        <charset val="134"/>
      </rPr>
      <t>行政事业单位医疗</t>
    </r>
  </si>
  <si>
    <r>
      <rPr>
        <sz val="11"/>
        <rFont val="Times New Roman"/>
        <charset val="134"/>
      </rPr>
      <t xml:space="preserve">    </t>
    </r>
    <r>
      <rPr>
        <sz val="11"/>
        <rFont val="宋体"/>
        <charset val="134"/>
      </rPr>
      <t>财政对基本医疗保险基金的补助</t>
    </r>
  </si>
  <si>
    <r>
      <rPr>
        <sz val="11"/>
        <rFont val="Times New Roman"/>
        <charset val="134"/>
      </rPr>
      <t xml:space="preserve">    </t>
    </r>
    <r>
      <rPr>
        <sz val="11"/>
        <rFont val="宋体"/>
        <charset val="134"/>
      </rPr>
      <t>医疗救助</t>
    </r>
  </si>
  <si>
    <r>
      <rPr>
        <sz val="11"/>
        <rFont val="Times New Roman"/>
        <charset val="134"/>
      </rPr>
      <t xml:space="preserve">    </t>
    </r>
    <r>
      <rPr>
        <sz val="11"/>
        <rFont val="宋体"/>
        <charset val="134"/>
      </rPr>
      <t>优抚对象医疗</t>
    </r>
  </si>
  <si>
    <r>
      <rPr>
        <sz val="11"/>
        <rFont val="Times New Roman"/>
        <charset val="134"/>
      </rPr>
      <t xml:space="preserve">    </t>
    </r>
    <r>
      <rPr>
        <sz val="11"/>
        <rFont val="宋体"/>
        <charset val="134"/>
      </rPr>
      <t>医疗保障管理事务</t>
    </r>
  </si>
  <si>
    <r>
      <rPr>
        <sz val="11"/>
        <rFont val="Times New Roman"/>
        <charset val="134"/>
      </rPr>
      <t xml:space="preserve">    </t>
    </r>
    <r>
      <rPr>
        <sz val="11"/>
        <rFont val="宋体"/>
        <charset val="134"/>
      </rPr>
      <t>老龄卫生健康事务</t>
    </r>
  </si>
  <si>
    <r>
      <rPr>
        <sz val="11"/>
        <rFont val="Times New Roman"/>
        <charset val="134"/>
      </rPr>
      <t xml:space="preserve">    </t>
    </r>
    <r>
      <rPr>
        <sz val="11"/>
        <rFont val="宋体"/>
        <charset val="134"/>
      </rPr>
      <t>其他卫生健康支出</t>
    </r>
  </si>
  <si>
    <r>
      <rPr>
        <b/>
        <sz val="11"/>
        <rFont val="Times New Roman"/>
        <charset val="134"/>
      </rPr>
      <t xml:space="preserve">  </t>
    </r>
    <r>
      <rPr>
        <b/>
        <sz val="11"/>
        <rFont val="宋体"/>
        <charset val="134"/>
      </rPr>
      <t>十、节能环保支出</t>
    </r>
  </si>
  <si>
    <r>
      <rPr>
        <sz val="11"/>
        <rFont val="Times New Roman"/>
        <charset val="134"/>
      </rPr>
      <t xml:space="preserve">    </t>
    </r>
    <r>
      <rPr>
        <sz val="11"/>
        <rFont val="宋体"/>
        <charset val="134"/>
      </rPr>
      <t>环境保护管理事务</t>
    </r>
  </si>
  <si>
    <r>
      <rPr>
        <sz val="11"/>
        <rFont val="Times New Roman"/>
        <charset val="134"/>
      </rPr>
      <t xml:space="preserve">    </t>
    </r>
    <r>
      <rPr>
        <sz val="11"/>
        <rFont val="宋体"/>
        <charset val="134"/>
      </rPr>
      <t>环境监测与监察</t>
    </r>
  </si>
  <si>
    <r>
      <rPr>
        <sz val="11"/>
        <rFont val="Times New Roman"/>
        <charset val="134"/>
      </rPr>
      <t xml:space="preserve">    </t>
    </r>
    <r>
      <rPr>
        <sz val="11"/>
        <rFont val="宋体"/>
        <charset val="134"/>
      </rPr>
      <t>污染防治</t>
    </r>
  </si>
  <si>
    <r>
      <rPr>
        <sz val="11"/>
        <rFont val="Times New Roman"/>
        <charset val="134"/>
      </rPr>
      <t xml:space="preserve">    </t>
    </r>
    <r>
      <rPr>
        <sz val="11"/>
        <rFont val="宋体"/>
        <charset val="134"/>
      </rPr>
      <t>自然生态保护</t>
    </r>
  </si>
  <si>
    <r>
      <rPr>
        <sz val="11"/>
        <rFont val="Times New Roman"/>
        <charset val="134"/>
      </rPr>
      <t xml:space="preserve">    </t>
    </r>
    <r>
      <rPr>
        <sz val="11"/>
        <rFont val="宋体"/>
        <charset val="134"/>
      </rPr>
      <t>天然林保护</t>
    </r>
  </si>
  <si>
    <r>
      <rPr>
        <sz val="11"/>
        <rFont val="Times New Roman"/>
        <charset val="134"/>
      </rPr>
      <t xml:space="preserve">    </t>
    </r>
    <r>
      <rPr>
        <sz val="11"/>
        <rFont val="宋体"/>
        <charset val="134"/>
      </rPr>
      <t>退耕还林还草</t>
    </r>
  </si>
  <si>
    <r>
      <rPr>
        <sz val="11"/>
        <rFont val="Times New Roman"/>
        <charset val="134"/>
      </rPr>
      <t xml:space="preserve">    </t>
    </r>
    <r>
      <rPr>
        <sz val="11"/>
        <rFont val="宋体"/>
        <charset val="134"/>
      </rPr>
      <t>风沙荒漠治理</t>
    </r>
  </si>
  <si>
    <r>
      <rPr>
        <sz val="11"/>
        <rFont val="Times New Roman"/>
        <charset val="134"/>
      </rPr>
      <t xml:space="preserve">    </t>
    </r>
    <r>
      <rPr>
        <sz val="11"/>
        <rFont val="宋体"/>
        <charset val="134"/>
      </rPr>
      <t>退牧还草</t>
    </r>
  </si>
  <si>
    <r>
      <rPr>
        <sz val="11"/>
        <rFont val="Times New Roman"/>
        <charset val="134"/>
      </rPr>
      <t xml:space="preserve">    </t>
    </r>
    <r>
      <rPr>
        <sz val="11"/>
        <rFont val="宋体"/>
        <charset val="134"/>
      </rPr>
      <t>已垦草原退耕还草</t>
    </r>
  </si>
  <si>
    <r>
      <rPr>
        <sz val="11"/>
        <rFont val="Times New Roman"/>
        <charset val="134"/>
      </rPr>
      <t xml:space="preserve">    </t>
    </r>
    <r>
      <rPr>
        <sz val="11"/>
        <rFont val="宋体"/>
        <charset val="134"/>
      </rPr>
      <t>能源节约利用</t>
    </r>
  </si>
  <si>
    <r>
      <rPr>
        <sz val="11"/>
        <rFont val="Times New Roman"/>
        <charset val="134"/>
      </rPr>
      <t xml:space="preserve">    </t>
    </r>
    <r>
      <rPr>
        <sz val="11"/>
        <rFont val="宋体"/>
        <charset val="134"/>
      </rPr>
      <t>污染减排</t>
    </r>
  </si>
  <si>
    <r>
      <rPr>
        <sz val="11"/>
        <rFont val="Times New Roman"/>
        <charset val="134"/>
      </rPr>
      <t xml:space="preserve">    </t>
    </r>
    <r>
      <rPr>
        <sz val="11"/>
        <rFont val="宋体"/>
        <charset val="134"/>
      </rPr>
      <t>可再生能源</t>
    </r>
  </si>
  <si>
    <r>
      <rPr>
        <sz val="11"/>
        <rFont val="Times New Roman"/>
        <charset val="134"/>
      </rPr>
      <t xml:space="preserve">    </t>
    </r>
    <r>
      <rPr>
        <sz val="11"/>
        <rFont val="宋体"/>
        <charset val="134"/>
      </rPr>
      <t>循环经济</t>
    </r>
  </si>
  <si>
    <r>
      <rPr>
        <sz val="11"/>
        <rFont val="Times New Roman"/>
        <charset val="134"/>
      </rPr>
      <t xml:space="preserve">    </t>
    </r>
    <r>
      <rPr>
        <sz val="11"/>
        <rFont val="宋体"/>
        <charset val="134"/>
      </rPr>
      <t>能源管理事务</t>
    </r>
  </si>
  <si>
    <r>
      <rPr>
        <sz val="11"/>
        <rFont val="Times New Roman"/>
        <charset val="134"/>
      </rPr>
      <t xml:space="preserve">    </t>
    </r>
    <r>
      <rPr>
        <sz val="11"/>
        <rFont val="宋体"/>
        <charset val="134"/>
      </rPr>
      <t>其他节能环保支出</t>
    </r>
  </si>
  <si>
    <r>
      <rPr>
        <b/>
        <sz val="11"/>
        <rFont val="Times New Roman"/>
        <charset val="134"/>
      </rPr>
      <t xml:space="preserve">  </t>
    </r>
    <r>
      <rPr>
        <b/>
        <sz val="11"/>
        <rFont val="宋体"/>
        <charset val="134"/>
      </rPr>
      <t>十一、城乡社区支出</t>
    </r>
  </si>
  <si>
    <r>
      <rPr>
        <sz val="11"/>
        <rFont val="Times New Roman"/>
        <charset val="134"/>
      </rPr>
      <t xml:space="preserve">    </t>
    </r>
    <r>
      <rPr>
        <sz val="11"/>
        <rFont val="宋体"/>
        <charset val="134"/>
      </rPr>
      <t>城乡社区管理事务</t>
    </r>
  </si>
  <si>
    <r>
      <rPr>
        <sz val="11"/>
        <rFont val="Times New Roman"/>
        <charset val="134"/>
      </rPr>
      <t xml:space="preserve">    </t>
    </r>
    <r>
      <rPr>
        <sz val="11"/>
        <rFont val="宋体"/>
        <charset val="134"/>
      </rPr>
      <t>城乡社区规划与管理</t>
    </r>
  </si>
  <si>
    <r>
      <rPr>
        <sz val="11"/>
        <rFont val="Times New Roman"/>
        <charset val="134"/>
      </rPr>
      <t xml:space="preserve">    </t>
    </r>
    <r>
      <rPr>
        <sz val="11"/>
        <rFont val="宋体"/>
        <charset val="134"/>
      </rPr>
      <t>城乡社区公共设施</t>
    </r>
  </si>
  <si>
    <r>
      <rPr>
        <sz val="11"/>
        <rFont val="Times New Roman"/>
        <charset val="134"/>
      </rPr>
      <t xml:space="preserve">    </t>
    </r>
    <r>
      <rPr>
        <sz val="11"/>
        <rFont val="宋体"/>
        <charset val="134"/>
      </rPr>
      <t>城乡社区环境卫生</t>
    </r>
  </si>
  <si>
    <r>
      <rPr>
        <sz val="11"/>
        <rFont val="Times New Roman"/>
        <charset val="134"/>
      </rPr>
      <t xml:space="preserve">    </t>
    </r>
    <r>
      <rPr>
        <sz val="11"/>
        <rFont val="宋体"/>
        <charset val="134"/>
      </rPr>
      <t>建设市场管理与监督</t>
    </r>
  </si>
  <si>
    <r>
      <rPr>
        <sz val="11"/>
        <rFont val="Times New Roman"/>
        <charset val="134"/>
      </rPr>
      <t xml:space="preserve">    </t>
    </r>
    <r>
      <rPr>
        <sz val="11"/>
        <rFont val="宋体"/>
        <charset val="134"/>
      </rPr>
      <t>其他城乡社区支出</t>
    </r>
  </si>
  <si>
    <r>
      <rPr>
        <b/>
        <sz val="11"/>
        <rFont val="Times New Roman"/>
        <charset val="134"/>
      </rPr>
      <t xml:space="preserve"> </t>
    </r>
    <r>
      <rPr>
        <b/>
        <sz val="11"/>
        <rFont val="宋体"/>
        <charset val="134"/>
      </rPr>
      <t>十二、</t>
    </r>
    <r>
      <rPr>
        <b/>
        <sz val="11"/>
        <rFont val="Times New Roman"/>
        <charset val="134"/>
      </rPr>
      <t xml:space="preserve"> </t>
    </r>
    <r>
      <rPr>
        <b/>
        <sz val="11"/>
        <rFont val="宋体"/>
        <charset val="134"/>
      </rPr>
      <t>农林水支出</t>
    </r>
  </si>
  <si>
    <r>
      <rPr>
        <sz val="11"/>
        <rFont val="Times New Roman"/>
        <charset val="134"/>
      </rPr>
      <t xml:space="preserve">    </t>
    </r>
    <r>
      <rPr>
        <sz val="11"/>
        <rFont val="宋体"/>
        <charset val="134"/>
      </rPr>
      <t>农业农村</t>
    </r>
  </si>
  <si>
    <r>
      <rPr>
        <sz val="11"/>
        <rFont val="Times New Roman"/>
        <charset val="134"/>
      </rPr>
      <t xml:space="preserve">    </t>
    </r>
    <r>
      <rPr>
        <sz val="11"/>
        <rFont val="宋体"/>
        <charset val="134"/>
      </rPr>
      <t>林业和草原</t>
    </r>
  </si>
  <si>
    <r>
      <rPr>
        <sz val="11"/>
        <rFont val="Times New Roman"/>
        <charset val="134"/>
      </rPr>
      <t xml:space="preserve">    </t>
    </r>
    <r>
      <rPr>
        <sz val="11"/>
        <rFont val="宋体"/>
        <charset val="134"/>
      </rPr>
      <t>水利</t>
    </r>
  </si>
  <si>
    <r>
      <rPr>
        <sz val="11"/>
        <rFont val="Times New Roman"/>
        <charset val="134"/>
      </rPr>
      <t xml:space="preserve">    </t>
    </r>
    <r>
      <rPr>
        <sz val="11"/>
        <rFont val="宋体"/>
        <charset val="134"/>
      </rPr>
      <t>巩固脱贫攻坚成果衔接乡村振兴</t>
    </r>
  </si>
  <si>
    <r>
      <rPr>
        <sz val="11"/>
        <rFont val="Times New Roman"/>
        <charset val="134"/>
      </rPr>
      <t xml:space="preserve">    </t>
    </r>
    <r>
      <rPr>
        <sz val="11"/>
        <rFont val="宋体"/>
        <charset val="134"/>
      </rPr>
      <t>农村综合改革</t>
    </r>
  </si>
  <si>
    <r>
      <rPr>
        <sz val="11"/>
        <rFont val="Times New Roman"/>
        <charset val="134"/>
      </rPr>
      <t xml:space="preserve">    </t>
    </r>
    <r>
      <rPr>
        <sz val="11"/>
        <rFont val="宋体"/>
        <charset val="134"/>
      </rPr>
      <t>普惠金融发展支出</t>
    </r>
  </si>
  <si>
    <r>
      <rPr>
        <sz val="11"/>
        <rFont val="Times New Roman"/>
        <charset val="134"/>
      </rPr>
      <t xml:space="preserve">    </t>
    </r>
    <r>
      <rPr>
        <sz val="11"/>
        <rFont val="宋体"/>
        <charset val="134"/>
      </rPr>
      <t>目标价格补贴</t>
    </r>
  </si>
  <si>
    <r>
      <rPr>
        <sz val="11"/>
        <rFont val="Times New Roman"/>
        <charset val="134"/>
      </rPr>
      <t xml:space="preserve">    </t>
    </r>
    <r>
      <rPr>
        <sz val="11"/>
        <rFont val="宋体"/>
        <charset val="134"/>
      </rPr>
      <t>其他农林水支出</t>
    </r>
  </si>
  <si>
    <r>
      <rPr>
        <b/>
        <sz val="11"/>
        <rFont val="Times New Roman"/>
        <charset val="134"/>
      </rPr>
      <t xml:space="preserve">  </t>
    </r>
    <r>
      <rPr>
        <b/>
        <sz val="11"/>
        <rFont val="宋体"/>
        <charset val="134"/>
      </rPr>
      <t>十三、交通运输支出</t>
    </r>
  </si>
  <si>
    <r>
      <rPr>
        <sz val="11"/>
        <rFont val="Times New Roman"/>
        <charset val="134"/>
      </rPr>
      <t xml:space="preserve">    </t>
    </r>
    <r>
      <rPr>
        <sz val="11"/>
        <rFont val="宋体"/>
        <charset val="134"/>
      </rPr>
      <t>公路水路运输</t>
    </r>
  </si>
  <si>
    <r>
      <rPr>
        <sz val="11"/>
        <rFont val="Times New Roman"/>
        <charset val="134"/>
      </rPr>
      <t xml:space="preserve">    </t>
    </r>
    <r>
      <rPr>
        <sz val="11"/>
        <rFont val="宋体"/>
        <charset val="134"/>
      </rPr>
      <t>铁路运输</t>
    </r>
  </si>
  <si>
    <r>
      <rPr>
        <sz val="11"/>
        <rFont val="Times New Roman"/>
        <charset val="134"/>
      </rPr>
      <t xml:space="preserve">    </t>
    </r>
    <r>
      <rPr>
        <sz val="11"/>
        <rFont val="宋体"/>
        <charset val="134"/>
      </rPr>
      <t>民用航空运输</t>
    </r>
  </si>
  <si>
    <r>
      <rPr>
        <sz val="11"/>
        <rFont val="Times New Roman"/>
        <charset val="134"/>
      </rPr>
      <t xml:space="preserve">    </t>
    </r>
    <r>
      <rPr>
        <sz val="11"/>
        <rFont val="宋体"/>
        <charset val="134"/>
      </rPr>
      <t>邮政业支出</t>
    </r>
  </si>
  <si>
    <r>
      <rPr>
        <sz val="11"/>
        <rFont val="Times New Roman"/>
        <charset val="134"/>
      </rPr>
      <t xml:space="preserve">    </t>
    </r>
    <r>
      <rPr>
        <sz val="11"/>
        <rFont val="宋体"/>
        <charset val="134"/>
      </rPr>
      <t>车辆购置税支出</t>
    </r>
  </si>
  <si>
    <r>
      <rPr>
        <sz val="11"/>
        <rFont val="Times New Roman"/>
        <charset val="134"/>
      </rPr>
      <t xml:space="preserve">    </t>
    </r>
    <r>
      <rPr>
        <sz val="11"/>
        <rFont val="宋体"/>
        <charset val="134"/>
      </rPr>
      <t>其他交通运输支出</t>
    </r>
  </si>
  <si>
    <r>
      <rPr>
        <b/>
        <sz val="11"/>
        <rFont val="Times New Roman"/>
        <charset val="134"/>
      </rPr>
      <t xml:space="preserve">  </t>
    </r>
    <r>
      <rPr>
        <b/>
        <sz val="11"/>
        <rFont val="宋体"/>
        <charset val="134"/>
      </rPr>
      <t>十四、资源勘探工业信息等支出</t>
    </r>
  </si>
  <si>
    <r>
      <rPr>
        <sz val="11"/>
        <rFont val="Times New Roman"/>
        <charset val="134"/>
      </rPr>
      <t xml:space="preserve">    </t>
    </r>
    <r>
      <rPr>
        <sz val="11"/>
        <rFont val="宋体"/>
        <charset val="134"/>
      </rPr>
      <t>资源勘探开发</t>
    </r>
  </si>
  <si>
    <r>
      <rPr>
        <sz val="11"/>
        <rFont val="Times New Roman"/>
        <charset val="134"/>
      </rPr>
      <t xml:space="preserve">    </t>
    </r>
    <r>
      <rPr>
        <sz val="11"/>
        <rFont val="宋体"/>
        <charset val="134"/>
      </rPr>
      <t>制造业</t>
    </r>
  </si>
  <si>
    <r>
      <rPr>
        <sz val="11"/>
        <rFont val="Times New Roman"/>
        <charset val="134"/>
      </rPr>
      <t xml:space="preserve">    </t>
    </r>
    <r>
      <rPr>
        <sz val="11"/>
        <rFont val="宋体"/>
        <charset val="134"/>
      </rPr>
      <t>建筑业</t>
    </r>
  </si>
  <si>
    <r>
      <rPr>
        <sz val="11"/>
        <rFont val="Times New Roman"/>
        <charset val="134"/>
      </rPr>
      <t xml:space="preserve">    </t>
    </r>
    <r>
      <rPr>
        <sz val="11"/>
        <rFont val="宋体"/>
        <charset val="134"/>
      </rPr>
      <t>工业和信息产业监管</t>
    </r>
  </si>
  <si>
    <r>
      <rPr>
        <sz val="11"/>
        <rFont val="Times New Roman"/>
        <charset val="134"/>
      </rPr>
      <t xml:space="preserve">    </t>
    </r>
    <r>
      <rPr>
        <sz val="11"/>
        <rFont val="宋体"/>
        <charset val="134"/>
      </rPr>
      <t>国有资产监管</t>
    </r>
  </si>
  <si>
    <r>
      <rPr>
        <sz val="11"/>
        <rFont val="Times New Roman"/>
        <charset val="134"/>
      </rPr>
      <t xml:space="preserve">    </t>
    </r>
    <r>
      <rPr>
        <sz val="11"/>
        <rFont val="宋体"/>
        <charset val="134"/>
      </rPr>
      <t>支持中小企业发展和管理支出</t>
    </r>
  </si>
  <si>
    <r>
      <rPr>
        <sz val="11"/>
        <rFont val="Times New Roman"/>
        <charset val="134"/>
      </rPr>
      <t xml:space="preserve">    </t>
    </r>
    <r>
      <rPr>
        <sz val="11"/>
        <rFont val="宋体"/>
        <charset val="134"/>
      </rPr>
      <t>其他资源勘探工业信息等支出</t>
    </r>
  </si>
  <si>
    <r>
      <rPr>
        <b/>
        <sz val="11"/>
        <rFont val="Times New Roman"/>
        <charset val="134"/>
      </rPr>
      <t xml:space="preserve">  </t>
    </r>
    <r>
      <rPr>
        <b/>
        <sz val="11"/>
        <rFont val="宋体"/>
        <charset val="134"/>
      </rPr>
      <t>十五、商业服务业等支出</t>
    </r>
  </si>
  <si>
    <r>
      <rPr>
        <sz val="11"/>
        <rFont val="Times New Roman"/>
        <charset val="134"/>
      </rPr>
      <t xml:space="preserve">    </t>
    </r>
    <r>
      <rPr>
        <sz val="11"/>
        <rFont val="宋体"/>
        <charset val="134"/>
      </rPr>
      <t>商业流通事务</t>
    </r>
  </si>
  <si>
    <r>
      <rPr>
        <sz val="11"/>
        <rFont val="Times New Roman"/>
        <charset val="134"/>
      </rPr>
      <t xml:space="preserve">    </t>
    </r>
    <r>
      <rPr>
        <sz val="11"/>
        <rFont val="宋体"/>
        <charset val="134"/>
      </rPr>
      <t>涉外发展服务支出</t>
    </r>
  </si>
  <si>
    <r>
      <rPr>
        <sz val="11"/>
        <rFont val="Times New Roman"/>
        <charset val="134"/>
      </rPr>
      <t xml:space="preserve">    </t>
    </r>
    <r>
      <rPr>
        <sz val="11"/>
        <rFont val="宋体"/>
        <charset val="134"/>
      </rPr>
      <t>其他商业服务业等支出</t>
    </r>
  </si>
  <si>
    <r>
      <rPr>
        <b/>
        <sz val="11"/>
        <rFont val="Times New Roman"/>
        <charset val="134"/>
      </rPr>
      <t xml:space="preserve">  </t>
    </r>
    <r>
      <rPr>
        <b/>
        <sz val="11"/>
        <rFont val="宋体"/>
        <charset val="134"/>
      </rPr>
      <t>十六、金融支出</t>
    </r>
  </si>
  <si>
    <r>
      <rPr>
        <sz val="11"/>
        <rFont val="Times New Roman"/>
        <charset val="134"/>
      </rPr>
      <t xml:space="preserve">    </t>
    </r>
    <r>
      <rPr>
        <sz val="11"/>
        <rFont val="宋体"/>
        <charset val="134"/>
      </rPr>
      <t>金融部门行政支出</t>
    </r>
  </si>
  <si>
    <r>
      <rPr>
        <sz val="11"/>
        <rFont val="Times New Roman"/>
        <charset val="134"/>
      </rPr>
      <t xml:space="preserve">    </t>
    </r>
    <r>
      <rPr>
        <sz val="11"/>
        <rFont val="宋体"/>
        <charset val="134"/>
      </rPr>
      <t>金融部门监管支出</t>
    </r>
  </si>
  <si>
    <r>
      <rPr>
        <sz val="11"/>
        <rFont val="Times New Roman"/>
        <charset val="134"/>
      </rPr>
      <t xml:space="preserve">    </t>
    </r>
    <r>
      <rPr>
        <sz val="11"/>
        <rFont val="宋体"/>
        <charset val="134"/>
      </rPr>
      <t>金融发展支出</t>
    </r>
  </si>
  <si>
    <r>
      <rPr>
        <sz val="11"/>
        <rFont val="Times New Roman"/>
        <charset val="134"/>
      </rPr>
      <t xml:space="preserve">    </t>
    </r>
    <r>
      <rPr>
        <sz val="11"/>
        <rFont val="宋体"/>
        <charset val="134"/>
      </rPr>
      <t>金融调控支出</t>
    </r>
  </si>
  <si>
    <r>
      <rPr>
        <sz val="11"/>
        <rFont val="Times New Roman"/>
        <charset val="134"/>
      </rPr>
      <t xml:space="preserve">    </t>
    </r>
    <r>
      <rPr>
        <sz val="11"/>
        <rFont val="宋体"/>
        <charset val="134"/>
      </rPr>
      <t>其他金融支出</t>
    </r>
  </si>
  <si>
    <r>
      <rPr>
        <b/>
        <sz val="11"/>
        <rFont val="Times New Roman"/>
        <charset val="134"/>
      </rPr>
      <t xml:space="preserve">  </t>
    </r>
    <r>
      <rPr>
        <b/>
        <sz val="11"/>
        <rFont val="宋体"/>
        <charset val="134"/>
      </rPr>
      <t>十七、援助其他地区支出</t>
    </r>
  </si>
  <si>
    <r>
      <rPr>
        <b/>
        <sz val="11"/>
        <rFont val="Times New Roman"/>
        <charset val="134"/>
      </rPr>
      <t xml:space="preserve">  </t>
    </r>
    <r>
      <rPr>
        <b/>
        <sz val="11"/>
        <rFont val="宋体"/>
        <charset val="134"/>
      </rPr>
      <t>十八、自然资源海洋气象等支出</t>
    </r>
  </si>
  <si>
    <r>
      <rPr>
        <sz val="11"/>
        <rFont val="Times New Roman"/>
        <charset val="134"/>
      </rPr>
      <t xml:space="preserve">    </t>
    </r>
    <r>
      <rPr>
        <sz val="11"/>
        <rFont val="宋体"/>
        <charset val="134"/>
      </rPr>
      <t>自然资源事务</t>
    </r>
  </si>
  <si>
    <r>
      <rPr>
        <sz val="11"/>
        <rFont val="Times New Roman"/>
        <charset val="134"/>
      </rPr>
      <t xml:space="preserve">    </t>
    </r>
    <r>
      <rPr>
        <sz val="11"/>
        <rFont val="宋体"/>
        <charset val="134"/>
      </rPr>
      <t>气象事务</t>
    </r>
  </si>
  <si>
    <r>
      <rPr>
        <sz val="11"/>
        <rFont val="Times New Roman"/>
        <charset val="134"/>
      </rPr>
      <t xml:space="preserve">    </t>
    </r>
    <r>
      <rPr>
        <sz val="11"/>
        <rFont val="宋体"/>
        <charset val="134"/>
      </rPr>
      <t>其他自然资源海洋气象等支出</t>
    </r>
  </si>
  <si>
    <r>
      <rPr>
        <b/>
        <sz val="11"/>
        <rFont val="Times New Roman"/>
        <charset val="134"/>
      </rPr>
      <t xml:space="preserve">  </t>
    </r>
    <r>
      <rPr>
        <b/>
        <sz val="11"/>
        <rFont val="宋体"/>
        <charset val="134"/>
      </rPr>
      <t>十九、住房保障支出</t>
    </r>
  </si>
  <si>
    <r>
      <rPr>
        <sz val="11"/>
        <rFont val="Times New Roman"/>
        <charset val="134"/>
      </rPr>
      <t xml:space="preserve">    </t>
    </r>
    <r>
      <rPr>
        <sz val="11"/>
        <rFont val="宋体"/>
        <charset val="134"/>
      </rPr>
      <t>保障性安居工程支出</t>
    </r>
  </si>
  <si>
    <r>
      <rPr>
        <sz val="11"/>
        <rFont val="Times New Roman"/>
        <charset val="134"/>
      </rPr>
      <t xml:space="preserve">    </t>
    </r>
    <r>
      <rPr>
        <sz val="11"/>
        <rFont val="宋体"/>
        <charset val="134"/>
      </rPr>
      <t>住房改革支出</t>
    </r>
  </si>
  <si>
    <r>
      <rPr>
        <sz val="11"/>
        <rFont val="Times New Roman"/>
        <charset val="134"/>
      </rPr>
      <t xml:space="preserve">    </t>
    </r>
    <r>
      <rPr>
        <sz val="11"/>
        <rFont val="宋体"/>
        <charset val="134"/>
      </rPr>
      <t>城乡社区住宅</t>
    </r>
  </si>
  <si>
    <r>
      <rPr>
        <b/>
        <sz val="11"/>
        <rFont val="Times New Roman"/>
        <charset val="134"/>
      </rPr>
      <t xml:space="preserve">  </t>
    </r>
    <r>
      <rPr>
        <b/>
        <sz val="11"/>
        <rFont val="宋体"/>
        <charset val="134"/>
      </rPr>
      <t>二十、粮油物资储备支出</t>
    </r>
  </si>
  <si>
    <r>
      <rPr>
        <sz val="11"/>
        <rFont val="Times New Roman"/>
        <charset val="134"/>
      </rPr>
      <t xml:space="preserve">    </t>
    </r>
    <r>
      <rPr>
        <sz val="11"/>
        <rFont val="宋体"/>
        <charset val="134"/>
      </rPr>
      <t>粮油物资事务</t>
    </r>
  </si>
  <si>
    <r>
      <rPr>
        <sz val="11"/>
        <rFont val="Times New Roman"/>
        <charset val="134"/>
      </rPr>
      <t xml:space="preserve">    </t>
    </r>
    <r>
      <rPr>
        <sz val="11"/>
        <rFont val="宋体"/>
        <charset val="134"/>
      </rPr>
      <t>能源储备</t>
    </r>
  </si>
  <si>
    <r>
      <rPr>
        <sz val="11"/>
        <rFont val="Times New Roman"/>
        <charset val="134"/>
      </rPr>
      <t xml:space="preserve">    </t>
    </r>
    <r>
      <rPr>
        <sz val="11"/>
        <rFont val="宋体"/>
        <charset val="134"/>
      </rPr>
      <t>粮油储备</t>
    </r>
  </si>
  <si>
    <r>
      <rPr>
        <sz val="11"/>
        <rFont val="Times New Roman"/>
        <charset val="134"/>
      </rPr>
      <t xml:space="preserve">    </t>
    </r>
    <r>
      <rPr>
        <sz val="11"/>
        <rFont val="宋体"/>
        <charset val="134"/>
      </rPr>
      <t>重要商品储备</t>
    </r>
  </si>
  <si>
    <r>
      <rPr>
        <b/>
        <sz val="11"/>
        <rFont val="Times New Roman"/>
        <charset val="134"/>
      </rPr>
      <t xml:space="preserve">  </t>
    </r>
    <r>
      <rPr>
        <b/>
        <sz val="11"/>
        <rFont val="宋体"/>
        <charset val="134"/>
      </rPr>
      <t>二十一、灾害防治及应急管理支出</t>
    </r>
  </si>
  <si>
    <r>
      <rPr>
        <sz val="11"/>
        <rFont val="Times New Roman"/>
        <charset val="134"/>
      </rPr>
      <t xml:space="preserve">    </t>
    </r>
    <r>
      <rPr>
        <sz val="11"/>
        <rFont val="宋体"/>
        <charset val="134"/>
      </rPr>
      <t>应急管理事务</t>
    </r>
  </si>
  <si>
    <r>
      <rPr>
        <sz val="11"/>
        <rFont val="Times New Roman"/>
        <charset val="134"/>
      </rPr>
      <t xml:space="preserve">    </t>
    </r>
    <r>
      <rPr>
        <sz val="11"/>
        <rFont val="宋体"/>
        <charset val="134"/>
      </rPr>
      <t>消防救援事务</t>
    </r>
  </si>
  <si>
    <r>
      <rPr>
        <sz val="11"/>
        <rFont val="Times New Roman"/>
        <charset val="134"/>
      </rPr>
      <t xml:space="preserve">    </t>
    </r>
    <r>
      <rPr>
        <sz val="11"/>
        <rFont val="宋体"/>
        <charset val="134"/>
      </rPr>
      <t>矿山安全</t>
    </r>
  </si>
  <si>
    <r>
      <rPr>
        <sz val="11"/>
        <rFont val="Times New Roman"/>
        <charset val="134"/>
      </rPr>
      <t xml:space="preserve">    </t>
    </r>
    <r>
      <rPr>
        <sz val="11"/>
        <rFont val="宋体"/>
        <charset val="134"/>
      </rPr>
      <t>地震事务</t>
    </r>
  </si>
  <si>
    <r>
      <rPr>
        <sz val="11"/>
        <rFont val="Times New Roman"/>
        <charset val="134"/>
      </rPr>
      <t xml:space="preserve">    </t>
    </r>
    <r>
      <rPr>
        <sz val="11"/>
        <rFont val="宋体"/>
        <charset val="134"/>
      </rPr>
      <t>自然灾害防治</t>
    </r>
  </si>
  <si>
    <r>
      <rPr>
        <sz val="11"/>
        <rFont val="Times New Roman"/>
        <charset val="134"/>
      </rPr>
      <t xml:space="preserve">    </t>
    </r>
    <r>
      <rPr>
        <sz val="11"/>
        <rFont val="宋体"/>
        <charset val="134"/>
      </rPr>
      <t>自然灾害救灾及恢复重建支出</t>
    </r>
  </si>
  <si>
    <r>
      <rPr>
        <sz val="11"/>
        <rFont val="Times New Roman"/>
        <charset val="134"/>
      </rPr>
      <t xml:space="preserve">    </t>
    </r>
    <r>
      <rPr>
        <sz val="11"/>
        <rFont val="宋体"/>
        <charset val="134"/>
      </rPr>
      <t>其他灾害防治及应急管理支出</t>
    </r>
  </si>
  <si>
    <r>
      <rPr>
        <b/>
        <sz val="11"/>
        <rFont val="Times New Roman"/>
        <charset val="134"/>
      </rPr>
      <t xml:space="preserve">  </t>
    </r>
    <r>
      <rPr>
        <b/>
        <sz val="11"/>
        <rFont val="宋体"/>
        <charset val="134"/>
      </rPr>
      <t>二十二、预备费</t>
    </r>
  </si>
  <si>
    <r>
      <rPr>
        <b/>
        <sz val="11"/>
        <rFont val="Times New Roman"/>
        <charset val="134"/>
      </rPr>
      <t xml:space="preserve">  </t>
    </r>
    <r>
      <rPr>
        <b/>
        <sz val="11"/>
        <rFont val="宋体"/>
        <charset val="134"/>
      </rPr>
      <t>二十三、债务付息支出</t>
    </r>
  </si>
  <si>
    <r>
      <rPr>
        <sz val="11"/>
        <rFont val="Times New Roman"/>
        <charset val="134"/>
      </rPr>
      <t xml:space="preserve">    </t>
    </r>
    <r>
      <rPr>
        <sz val="11"/>
        <rFont val="宋体"/>
        <charset val="134"/>
      </rPr>
      <t>地方政府一般债务付息支出</t>
    </r>
  </si>
  <si>
    <r>
      <rPr>
        <b/>
        <sz val="11"/>
        <rFont val="Times New Roman"/>
        <charset val="134"/>
      </rPr>
      <t xml:space="preserve">  </t>
    </r>
    <r>
      <rPr>
        <b/>
        <sz val="11"/>
        <rFont val="宋体"/>
        <charset val="134"/>
      </rPr>
      <t>二十四、债务发行费用支出</t>
    </r>
  </si>
  <si>
    <r>
      <rPr>
        <sz val="11"/>
        <rFont val="Times New Roman"/>
        <charset val="134"/>
      </rPr>
      <t xml:space="preserve">    </t>
    </r>
    <r>
      <rPr>
        <sz val="11"/>
        <rFont val="宋体"/>
        <charset val="134"/>
      </rPr>
      <t>地方政府一般债务发行费用支出</t>
    </r>
  </si>
  <si>
    <t>229</t>
  </si>
  <si>
    <t>二十五、其他支出</t>
  </si>
  <si>
    <t>支出合计</t>
  </si>
  <si>
    <t>转移性支出</t>
  </si>
  <si>
    <r>
      <rPr>
        <sz val="11"/>
        <rFont val="Times New Roman"/>
        <charset val="134"/>
      </rPr>
      <t xml:space="preserve">  </t>
    </r>
    <r>
      <rPr>
        <sz val="11"/>
        <rFont val="宋体"/>
        <charset val="134"/>
      </rPr>
      <t>上解上级支出</t>
    </r>
  </si>
  <si>
    <t>2300601</t>
  </si>
  <si>
    <r>
      <rPr>
        <sz val="11"/>
        <rFont val="Times New Roman"/>
        <charset val="134"/>
      </rPr>
      <t xml:space="preserve">    </t>
    </r>
    <r>
      <rPr>
        <sz val="11"/>
        <rFont val="宋体"/>
        <charset val="134"/>
      </rPr>
      <t>体制上解支出</t>
    </r>
  </si>
  <si>
    <t>2300602</t>
  </si>
  <si>
    <r>
      <rPr>
        <sz val="11"/>
        <rFont val="Times New Roman"/>
        <charset val="134"/>
      </rPr>
      <t xml:space="preserve">    </t>
    </r>
    <r>
      <rPr>
        <sz val="11"/>
        <rFont val="宋体"/>
        <charset val="134"/>
      </rPr>
      <t>专项上解支出</t>
    </r>
  </si>
  <si>
    <t>23008</t>
  </si>
  <si>
    <r>
      <rPr>
        <sz val="11"/>
        <rFont val="Times New Roman"/>
        <charset val="134"/>
      </rPr>
      <t xml:space="preserve">  </t>
    </r>
    <r>
      <rPr>
        <sz val="11"/>
        <rFont val="宋体"/>
        <charset val="134"/>
      </rPr>
      <t>调出资金</t>
    </r>
  </si>
  <si>
    <t>23009</t>
  </si>
  <si>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</si>
  <si>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安排预算稳定调节基金</t>
    </r>
  </si>
  <si>
    <t>23016</t>
  </si>
  <si>
    <r>
      <rPr>
        <sz val="11"/>
        <rFont val="Times New Roman"/>
        <charset val="134"/>
      </rPr>
      <t xml:space="preserve">  </t>
    </r>
    <r>
      <rPr>
        <sz val="11"/>
        <rFont val="宋体"/>
        <charset val="134"/>
      </rPr>
      <t>补充预算周转金</t>
    </r>
  </si>
  <si>
    <t>23103</t>
  </si>
  <si>
    <r>
      <rPr>
        <sz val="11"/>
        <rFont val="Times New Roman"/>
        <charset val="134"/>
      </rPr>
      <t xml:space="preserve">  </t>
    </r>
    <r>
      <rPr>
        <sz val="11"/>
        <rFont val="宋体"/>
        <charset val="134"/>
      </rPr>
      <t>地方政府一般债务还本支出</t>
    </r>
  </si>
  <si>
    <t>23021</t>
  </si>
  <si>
    <r>
      <rPr>
        <sz val="11"/>
        <rFont val="Times New Roman"/>
        <charset val="134"/>
      </rPr>
      <t xml:space="preserve">  </t>
    </r>
    <r>
      <rPr>
        <sz val="11"/>
        <rFont val="宋体"/>
        <charset val="134"/>
      </rPr>
      <t>区域间转移性支出</t>
    </r>
  </si>
  <si>
    <t>支出总计</t>
  </si>
  <si>
    <r>
      <rPr>
        <sz val="16"/>
        <rFont val="方正楷体简体"/>
        <charset val="134"/>
      </rPr>
      <t>表三</t>
    </r>
  </si>
  <si>
    <r>
      <rPr>
        <sz val="22"/>
        <rFont val="方正小标宋简体"/>
        <charset val="134"/>
      </rPr>
      <t>牟定县一般公共预算支出政府经济分类明细表</t>
    </r>
  </si>
  <si>
    <r>
      <rPr>
        <sz val="12"/>
        <rFont val="宋体"/>
        <charset val="134"/>
      </rPr>
      <t>单位：万元</t>
    </r>
  </si>
  <si>
    <r>
      <rPr>
        <b/>
        <sz val="11"/>
        <rFont val="宋体"/>
        <charset val="134"/>
      </rPr>
      <t>机关工资福利支出</t>
    </r>
  </si>
  <si>
    <r>
      <rPr>
        <sz val="11"/>
        <rFont val="Times New Roman"/>
        <charset val="134"/>
      </rPr>
      <t xml:space="preserve">  </t>
    </r>
    <r>
      <rPr>
        <sz val="11"/>
        <rFont val="宋体"/>
        <charset val="134"/>
      </rPr>
      <t>工资奖金津补贴</t>
    </r>
  </si>
  <si>
    <r>
      <rPr>
        <sz val="11"/>
        <rFont val="Times New Roman"/>
        <charset val="134"/>
      </rPr>
      <t xml:space="preserve">  </t>
    </r>
    <r>
      <rPr>
        <sz val="11"/>
        <rFont val="宋体"/>
        <charset val="134"/>
      </rPr>
      <t>社会保障缴费</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</si>
  <si>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</si>
  <si>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其他工资福利支出</t>
    </r>
  </si>
  <si>
    <r>
      <rPr>
        <b/>
        <sz val="11"/>
        <rFont val="宋体"/>
        <charset val="134"/>
      </rPr>
      <t>机关商品和服务支出</t>
    </r>
  </si>
  <si>
    <r>
      <rPr>
        <sz val="11"/>
        <rFont val="Times New Roman"/>
        <charset val="134"/>
      </rPr>
      <t xml:space="preserve">  </t>
    </r>
    <r>
      <rPr>
        <sz val="11"/>
        <rFont val="宋体"/>
        <charset val="134"/>
      </rPr>
      <t>办公经费</t>
    </r>
  </si>
  <si>
    <r>
      <rPr>
        <sz val="11"/>
        <rFont val="Times New Roman"/>
        <charset val="134"/>
      </rPr>
      <t xml:space="preserve">  </t>
    </r>
    <r>
      <rPr>
        <sz val="11"/>
        <rFont val="宋体"/>
        <charset val="134"/>
      </rPr>
      <t>会议费</t>
    </r>
  </si>
  <si>
    <r>
      <rPr>
        <sz val="11"/>
        <rFont val="Times New Roman"/>
        <charset val="134"/>
      </rPr>
      <t xml:space="preserve">  </t>
    </r>
    <r>
      <rPr>
        <sz val="11"/>
        <rFont val="宋体"/>
        <charset val="134"/>
      </rPr>
      <t>培训费</t>
    </r>
  </si>
  <si>
    <r>
      <rPr>
        <sz val="11"/>
        <rFont val="Times New Roman"/>
        <charset val="134"/>
      </rPr>
      <t xml:space="preserve">  </t>
    </r>
    <r>
      <rPr>
        <sz val="11"/>
        <rFont val="宋体"/>
        <charset val="134"/>
      </rPr>
      <t>专用材料购置费</t>
    </r>
  </si>
  <si>
    <r>
      <rPr>
        <sz val="11"/>
        <rFont val="Times New Roman"/>
        <charset val="134"/>
      </rPr>
      <t xml:space="preserve">  </t>
    </r>
    <r>
      <rPr>
        <sz val="11"/>
        <rFont val="宋体"/>
        <charset val="134"/>
      </rPr>
      <t>委托业务费</t>
    </r>
  </si>
  <si>
    <r>
      <rPr>
        <sz val="11"/>
        <rFont val="Times New Roman"/>
        <charset val="134"/>
      </rPr>
      <t xml:space="preserve">  </t>
    </r>
    <r>
      <rPr>
        <sz val="11"/>
        <rFont val="宋体"/>
        <charset val="134"/>
      </rPr>
      <t>公务接待费</t>
    </r>
  </si>
  <si>
    <r>
      <rPr>
        <sz val="11"/>
        <rFont val="Times New Roman"/>
        <charset val="134"/>
      </rPr>
      <t xml:space="preserve">  </t>
    </r>
    <r>
      <rPr>
        <sz val="11"/>
        <rFont val="宋体"/>
        <charset val="134"/>
      </rPr>
      <t>因公出国（境）费用</t>
    </r>
  </si>
  <si>
    <r>
      <rPr>
        <sz val="11"/>
        <rFont val="Times New Roman"/>
        <charset val="134"/>
      </rPr>
      <t xml:space="preserve">  </t>
    </r>
    <r>
      <rPr>
        <sz val="11"/>
        <rFont val="宋体"/>
        <charset val="134"/>
      </rPr>
      <t>公务用车运行维护费</t>
    </r>
  </si>
  <si>
    <r>
      <rPr>
        <sz val="11"/>
        <rFont val="Times New Roman"/>
        <charset val="134"/>
      </rPr>
      <t xml:space="preserve">  </t>
    </r>
    <r>
      <rPr>
        <sz val="11"/>
        <rFont val="宋体"/>
        <charset val="134"/>
      </rPr>
      <t>维修（护）费</t>
    </r>
  </si>
  <si>
    <r>
      <rPr>
        <sz val="11"/>
        <rFont val="Times New Roman"/>
        <charset val="134"/>
      </rPr>
      <t xml:space="preserve">  </t>
    </r>
    <r>
      <rPr>
        <sz val="11"/>
        <rFont val="宋体"/>
        <charset val="134"/>
      </rPr>
      <t>其他商品和服务支出</t>
    </r>
  </si>
  <si>
    <r>
      <rPr>
        <b/>
        <sz val="11"/>
        <rFont val="宋体"/>
        <charset val="134"/>
      </rPr>
      <t>机关资本性支出（一）</t>
    </r>
  </si>
  <si>
    <r>
      <rPr>
        <sz val="11"/>
        <rFont val="Times New Roman"/>
        <charset val="134"/>
      </rPr>
      <t xml:space="preserve">  </t>
    </r>
    <r>
      <rPr>
        <sz val="11"/>
        <rFont val="宋体"/>
        <charset val="134"/>
      </rPr>
      <t>房屋建筑物购建</t>
    </r>
  </si>
  <si>
    <r>
      <rPr>
        <sz val="11"/>
        <rFont val="Times New Roman"/>
        <charset val="134"/>
      </rPr>
      <t xml:space="preserve">  </t>
    </r>
    <r>
      <rPr>
        <sz val="11"/>
        <rFont val="宋体"/>
        <charset val="134"/>
      </rPr>
      <t>基础设施建设</t>
    </r>
  </si>
  <si>
    <r>
      <rPr>
        <sz val="11"/>
        <rFont val="Times New Roman"/>
        <charset val="134"/>
      </rPr>
      <t xml:space="preserve">  </t>
    </r>
    <r>
      <rPr>
        <sz val="11"/>
        <rFont val="宋体"/>
        <charset val="134"/>
      </rPr>
      <t>公务用车购置</t>
    </r>
  </si>
  <si>
    <r>
      <rPr>
        <sz val="11"/>
        <rFont val="Times New Roman"/>
        <charset val="134"/>
      </rPr>
      <t xml:space="preserve">  </t>
    </r>
    <r>
      <rPr>
        <sz val="11"/>
        <rFont val="宋体"/>
        <charset val="134"/>
      </rPr>
      <t>土地征迁补偿和安置支出</t>
    </r>
  </si>
  <si>
    <r>
      <rPr>
        <sz val="11"/>
        <rFont val="Times New Roman"/>
        <charset val="134"/>
      </rPr>
      <t xml:space="preserve">  </t>
    </r>
    <r>
      <rPr>
        <sz val="11"/>
        <rFont val="宋体"/>
        <charset val="134"/>
      </rPr>
      <t>设备购置</t>
    </r>
  </si>
  <si>
    <r>
      <rPr>
        <sz val="11"/>
        <rFont val="Times New Roman"/>
        <charset val="134"/>
      </rPr>
      <t xml:space="preserve">  </t>
    </r>
    <r>
      <rPr>
        <sz val="11"/>
        <rFont val="宋体"/>
        <charset val="134"/>
      </rPr>
      <t>大型修缮</t>
    </r>
  </si>
  <si>
    <r>
      <rPr>
        <sz val="11"/>
        <rFont val="Times New Roman"/>
        <charset val="134"/>
      </rPr>
      <t xml:space="preserve">  </t>
    </r>
    <r>
      <rPr>
        <sz val="11"/>
        <rFont val="宋体"/>
        <charset val="134"/>
      </rPr>
      <t>其他资本性支出</t>
    </r>
  </si>
  <si>
    <r>
      <rPr>
        <b/>
        <sz val="11"/>
        <rFont val="宋体"/>
        <charset val="134"/>
      </rPr>
      <t>机关资本性支出（二）</t>
    </r>
  </si>
  <si>
    <r>
      <rPr>
        <b/>
        <sz val="11"/>
        <rFont val="宋体"/>
        <charset val="134"/>
      </rPr>
      <t>对事业单位经常性补助</t>
    </r>
  </si>
  <si>
    <r>
      <rPr>
        <sz val="11"/>
        <rFont val="Times New Roman"/>
        <charset val="134"/>
      </rPr>
      <t xml:space="preserve">  </t>
    </r>
    <r>
      <rPr>
        <sz val="11"/>
        <rFont val="宋体"/>
        <charset val="134"/>
      </rPr>
      <t>工资福利支出</t>
    </r>
  </si>
  <si>
    <r>
      <rPr>
        <sz val="11"/>
        <rFont val="Times New Roman"/>
        <charset val="134"/>
      </rPr>
      <t xml:space="preserve">  </t>
    </r>
    <r>
      <rPr>
        <sz val="11"/>
        <rFont val="宋体"/>
        <charset val="134"/>
      </rPr>
      <t>商品和服务支出</t>
    </r>
  </si>
  <si>
    <r>
      <rPr>
        <sz val="11"/>
        <rFont val="Times New Roman"/>
        <charset val="134"/>
      </rPr>
      <t xml:space="preserve">  </t>
    </r>
    <r>
      <rPr>
        <sz val="11"/>
        <rFont val="宋体"/>
        <charset val="134"/>
      </rPr>
      <t>其他对事业单位补助</t>
    </r>
  </si>
  <si>
    <r>
      <rPr>
        <b/>
        <sz val="11"/>
        <rFont val="宋体"/>
        <charset val="134"/>
      </rPr>
      <t>对事业单位资本性补助</t>
    </r>
  </si>
  <si>
    <r>
      <rPr>
        <sz val="11"/>
        <rFont val="Times New Roman"/>
        <charset val="134"/>
      </rPr>
      <t xml:space="preserve">  </t>
    </r>
    <r>
      <rPr>
        <sz val="11"/>
        <rFont val="宋体"/>
        <charset val="134"/>
      </rPr>
      <t>资本性支出（一）</t>
    </r>
  </si>
  <si>
    <r>
      <rPr>
        <sz val="11"/>
        <rFont val="Times New Roman"/>
        <charset val="134"/>
      </rPr>
      <t xml:space="preserve">  </t>
    </r>
    <r>
      <rPr>
        <sz val="11"/>
        <rFont val="宋体"/>
        <charset val="134"/>
      </rPr>
      <t>资本性支出（二）</t>
    </r>
  </si>
  <si>
    <r>
      <rPr>
        <b/>
        <sz val="11"/>
        <rFont val="宋体"/>
        <charset val="134"/>
      </rPr>
      <t>对企业补助</t>
    </r>
  </si>
  <si>
    <r>
      <rPr>
        <sz val="11"/>
        <rFont val="Times New Roman"/>
        <charset val="134"/>
      </rPr>
      <t xml:space="preserve">  </t>
    </r>
    <r>
      <rPr>
        <sz val="11"/>
        <rFont val="宋体"/>
        <charset val="134"/>
      </rPr>
      <t>费用补贴</t>
    </r>
  </si>
  <si>
    <r>
      <rPr>
        <sz val="11"/>
        <rFont val="Times New Roman"/>
        <charset val="134"/>
      </rPr>
      <t xml:space="preserve">  </t>
    </r>
    <r>
      <rPr>
        <sz val="11"/>
        <rFont val="宋体"/>
        <charset val="134"/>
      </rPr>
      <t>利息补贴</t>
    </r>
  </si>
  <si>
    <r>
      <rPr>
        <sz val="11"/>
        <rFont val="Times New Roman"/>
        <charset val="134"/>
      </rPr>
      <t xml:space="preserve">  </t>
    </r>
    <r>
      <rPr>
        <sz val="11"/>
        <rFont val="宋体"/>
        <charset val="134"/>
      </rPr>
      <t>其他对企业补助</t>
    </r>
  </si>
  <si>
    <r>
      <rPr>
        <b/>
        <sz val="11"/>
        <rFont val="宋体"/>
        <charset val="134"/>
      </rPr>
      <t>对企业资本性支出</t>
    </r>
  </si>
  <si>
    <t>50803</t>
  </si>
  <si>
    <r>
      <rPr>
        <sz val="11"/>
        <rFont val="宋体"/>
        <charset val="134"/>
      </rPr>
      <t>资本金注入</t>
    </r>
    <r>
      <rPr>
        <sz val="11"/>
        <rFont val="Times New Roman"/>
        <charset val="134"/>
      </rPr>
      <t>(</t>
    </r>
    <r>
      <rPr>
        <sz val="11"/>
        <rFont val="宋体"/>
        <charset val="134"/>
      </rPr>
      <t>一</t>
    </r>
    <r>
      <rPr>
        <sz val="11"/>
        <rFont val="Times New Roman"/>
        <charset val="134"/>
      </rPr>
      <t>)</t>
    </r>
  </si>
  <si>
    <t>50804</t>
  </si>
  <si>
    <r>
      <rPr>
        <sz val="11"/>
        <rFont val="宋体"/>
        <charset val="134"/>
      </rPr>
      <t>资本金注入</t>
    </r>
    <r>
      <rPr>
        <sz val="11"/>
        <rFont val="Times New Roman"/>
        <charset val="134"/>
      </rPr>
      <t>(</t>
    </r>
    <r>
      <rPr>
        <sz val="11"/>
        <rFont val="宋体"/>
        <charset val="134"/>
      </rPr>
      <t>二</t>
    </r>
    <r>
      <rPr>
        <sz val="11"/>
        <rFont val="Times New Roman"/>
        <charset val="134"/>
      </rPr>
      <t>)</t>
    </r>
  </si>
  <si>
    <t>50805</t>
  </si>
  <si>
    <r>
      <rPr>
        <sz val="11"/>
        <rFont val="Times New Roman"/>
        <charset val="134"/>
      </rPr>
      <t xml:space="preserve">  </t>
    </r>
    <r>
      <rPr>
        <sz val="11"/>
        <rFont val="宋体"/>
        <charset val="134"/>
      </rPr>
      <t>政府投资基金股权投资</t>
    </r>
  </si>
  <si>
    <t>50899</t>
  </si>
  <si>
    <r>
      <rPr>
        <sz val="11"/>
        <rFont val="Times New Roman"/>
        <charset val="134"/>
      </rPr>
      <t xml:space="preserve">  </t>
    </r>
    <r>
      <rPr>
        <sz val="11"/>
        <rFont val="宋体"/>
        <charset val="134"/>
      </rPr>
      <t>其他对企业资本性支出</t>
    </r>
  </si>
  <si>
    <r>
      <rPr>
        <b/>
        <sz val="11"/>
        <rFont val="宋体"/>
        <charset val="134"/>
      </rPr>
      <t>对个人和家庭的补助</t>
    </r>
  </si>
  <si>
    <r>
      <rPr>
        <sz val="11"/>
        <rFont val="Times New Roman"/>
        <charset val="134"/>
      </rPr>
      <t xml:space="preserve">  </t>
    </r>
    <r>
      <rPr>
        <sz val="11"/>
        <rFont val="宋体"/>
        <charset val="134"/>
      </rPr>
      <t>社会福利和救助</t>
    </r>
  </si>
  <si>
    <r>
      <rPr>
        <sz val="11"/>
        <rFont val="Times New Roman"/>
        <charset val="134"/>
      </rPr>
      <t xml:space="preserve">  </t>
    </r>
    <r>
      <rPr>
        <sz val="11"/>
        <rFont val="宋体"/>
        <charset val="134"/>
      </rPr>
      <t>助学金</t>
    </r>
  </si>
  <si>
    <r>
      <rPr>
        <sz val="11"/>
        <rFont val="Times New Roman"/>
        <charset val="134"/>
      </rPr>
      <t xml:space="preserve">  </t>
    </r>
    <r>
      <rPr>
        <sz val="11"/>
        <rFont val="宋体"/>
        <charset val="134"/>
      </rPr>
      <t>个人农业生产补贴</t>
    </r>
  </si>
  <si>
    <r>
      <rPr>
        <sz val="11"/>
        <rFont val="Times New Roman"/>
        <charset val="134"/>
      </rPr>
      <t xml:space="preserve">  </t>
    </r>
    <r>
      <rPr>
        <sz val="11"/>
        <rFont val="宋体"/>
        <charset val="134"/>
      </rPr>
      <t>离退休费</t>
    </r>
  </si>
  <si>
    <r>
      <rPr>
        <sz val="11"/>
        <rFont val="Times New Roman"/>
        <charset val="134"/>
      </rPr>
      <t xml:space="preserve">  </t>
    </r>
    <r>
      <rPr>
        <sz val="11"/>
        <rFont val="宋体"/>
        <charset val="134"/>
      </rPr>
      <t>其他对个人和家庭补助</t>
    </r>
  </si>
  <si>
    <r>
      <rPr>
        <b/>
        <sz val="11"/>
        <rFont val="宋体"/>
        <charset val="134"/>
      </rPr>
      <t>对社会保障基金补助</t>
    </r>
  </si>
  <si>
    <r>
      <rPr>
        <sz val="11"/>
        <rFont val="Times New Roman"/>
        <charset val="134"/>
      </rPr>
      <t xml:space="preserve">  </t>
    </r>
    <r>
      <rPr>
        <sz val="11"/>
        <rFont val="宋体"/>
        <charset val="134"/>
      </rPr>
      <t>对社会保险基金补助</t>
    </r>
  </si>
  <si>
    <r>
      <rPr>
        <sz val="11"/>
        <rFont val="Times New Roman"/>
        <charset val="134"/>
      </rPr>
      <t xml:space="preserve">  </t>
    </r>
    <r>
      <rPr>
        <sz val="11"/>
        <rFont val="宋体"/>
        <charset val="134"/>
      </rPr>
      <t>补充全国社会保障基金</t>
    </r>
  </si>
  <si>
    <r>
      <rPr>
        <sz val="11"/>
        <rFont val="Times New Roman"/>
        <charset val="134"/>
      </rPr>
      <t xml:space="preserve">  </t>
    </r>
    <r>
      <rPr>
        <sz val="11"/>
        <rFont val="宋体"/>
        <charset val="134"/>
      </rPr>
      <t>对机关事业单位职业年金的补助</t>
    </r>
  </si>
  <si>
    <r>
      <rPr>
        <b/>
        <sz val="11"/>
        <rFont val="宋体"/>
        <charset val="134"/>
      </rPr>
      <t>债务利息及费用支出</t>
    </r>
  </si>
  <si>
    <r>
      <rPr>
        <sz val="11"/>
        <rFont val="Times New Roman"/>
        <charset val="134"/>
      </rPr>
      <t xml:space="preserve">  </t>
    </r>
    <r>
      <rPr>
        <sz val="11"/>
        <rFont val="宋体"/>
        <charset val="134"/>
      </rPr>
      <t>国内债务付息</t>
    </r>
  </si>
  <si>
    <r>
      <rPr>
        <sz val="11"/>
        <rFont val="Times New Roman"/>
        <charset val="134"/>
      </rPr>
      <t xml:space="preserve">  </t>
    </r>
    <r>
      <rPr>
        <sz val="11"/>
        <rFont val="宋体"/>
        <charset val="134"/>
      </rPr>
      <t>国内债务发行费用</t>
    </r>
  </si>
  <si>
    <r>
      <rPr>
        <b/>
        <sz val="11"/>
        <rFont val="宋体"/>
        <charset val="134"/>
      </rPr>
      <t>债务还本支出</t>
    </r>
  </si>
  <si>
    <r>
      <rPr>
        <sz val="11"/>
        <rFont val="Times New Roman"/>
        <charset val="134"/>
      </rPr>
      <t xml:space="preserve">  </t>
    </r>
    <r>
      <rPr>
        <sz val="11"/>
        <rFont val="宋体"/>
        <charset val="134"/>
      </rPr>
      <t>国内债务还本</t>
    </r>
  </si>
  <si>
    <r>
      <rPr>
        <sz val="11"/>
        <rFont val="Times New Roman"/>
        <charset val="134"/>
      </rPr>
      <t xml:space="preserve">  </t>
    </r>
    <r>
      <rPr>
        <sz val="11"/>
        <rFont val="宋体"/>
        <charset val="134"/>
      </rPr>
      <t>国外债务还本</t>
    </r>
  </si>
  <si>
    <r>
      <rPr>
        <b/>
        <sz val="11"/>
        <rFont val="宋体"/>
        <charset val="134"/>
      </rPr>
      <t>预备费及预留</t>
    </r>
  </si>
  <si>
    <r>
      <rPr>
        <sz val="11"/>
        <rFont val="Times New Roman"/>
        <charset val="134"/>
      </rPr>
      <t xml:space="preserve">  </t>
    </r>
    <r>
      <rPr>
        <sz val="11"/>
        <rFont val="宋体"/>
        <charset val="134"/>
      </rPr>
      <t>预备费</t>
    </r>
  </si>
  <si>
    <r>
      <rPr>
        <sz val="11"/>
        <rFont val="Times New Roman"/>
        <charset val="134"/>
      </rPr>
      <t xml:space="preserve">  </t>
    </r>
    <r>
      <rPr>
        <sz val="11"/>
        <rFont val="宋体"/>
        <charset val="134"/>
      </rPr>
      <t>预留</t>
    </r>
  </si>
  <si>
    <r>
      <rPr>
        <b/>
        <sz val="11"/>
        <rFont val="宋体"/>
        <charset val="134"/>
      </rPr>
      <t>其他支出</t>
    </r>
  </si>
  <si>
    <r>
      <rPr>
        <sz val="11"/>
        <rFont val="Times New Roman"/>
        <charset val="134"/>
      </rPr>
      <t xml:space="preserve">  </t>
    </r>
    <r>
      <rPr>
        <sz val="11"/>
        <rFont val="宋体"/>
        <charset val="134"/>
      </rPr>
      <t>其他支出</t>
    </r>
  </si>
  <si>
    <r>
      <rPr>
        <b/>
        <sz val="11"/>
        <rFont val="宋体"/>
        <charset val="134"/>
      </rPr>
      <t>合计</t>
    </r>
  </si>
  <si>
    <r>
      <rPr>
        <sz val="22"/>
        <rFont val="方正小标宋简体"/>
        <charset val="134"/>
      </rPr>
      <t>一般公共预算说明</t>
    </r>
  </si>
  <si>
    <r>
      <rPr>
        <b/>
        <sz val="12"/>
        <rFont val="Times New Roman"/>
        <charset val="134"/>
      </rPr>
      <t xml:space="preserve">       </t>
    </r>
    <r>
      <rPr>
        <b/>
        <sz val="12"/>
        <rFont val="宋体"/>
        <charset val="134"/>
      </rPr>
      <t>一、</t>
    </r>
    <r>
      <rPr>
        <b/>
        <sz val="12"/>
        <rFont val="Times New Roman"/>
        <charset val="134"/>
      </rPr>
      <t>2023</t>
    </r>
    <r>
      <rPr>
        <b/>
        <sz val="12"/>
        <rFont val="宋体"/>
        <charset val="134"/>
      </rPr>
      <t>年一般公共预算执行情况</t>
    </r>
    <r>
      <rPr>
        <b/>
        <sz val="12"/>
        <rFont val="Times New Roman"/>
        <charset val="134"/>
      </rPr>
      <t xml:space="preserve">                                                                                                                                                           </t>
    </r>
    <r>
      <rPr>
        <sz val="12"/>
        <rFont val="Times New Roman"/>
        <charset val="134"/>
      </rPr>
      <t xml:space="preserve"> 
    </t>
    </r>
    <r>
      <rPr>
        <sz val="12"/>
        <rFont val="宋体"/>
        <charset val="134"/>
      </rPr>
      <t>（一）</t>
    </r>
    <r>
      <rPr>
        <sz val="12"/>
        <rFont val="Times New Roman"/>
        <charset val="134"/>
      </rPr>
      <t>2023</t>
    </r>
    <r>
      <rPr>
        <sz val="12"/>
        <rFont val="宋体"/>
        <charset val="134"/>
      </rPr>
      <t>年全年一般公共预算收入累计完成</t>
    </r>
    <r>
      <rPr>
        <sz val="12"/>
        <rFont val="Times New Roman"/>
        <charset val="134"/>
      </rPr>
      <t>47,768</t>
    </r>
    <r>
      <rPr>
        <sz val="12"/>
        <rFont val="宋体"/>
        <charset val="134"/>
      </rPr>
      <t>万元，比去年同期</t>
    </r>
    <r>
      <rPr>
        <sz val="12"/>
        <rFont val="Times New Roman"/>
        <charset val="134"/>
      </rPr>
      <t>44,668</t>
    </r>
    <r>
      <rPr>
        <sz val="12"/>
        <rFont val="宋体"/>
        <charset val="134"/>
      </rPr>
      <t>万元增收</t>
    </r>
    <r>
      <rPr>
        <sz val="12"/>
        <rFont val="Times New Roman"/>
        <charset val="134"/>
      </rPr>
      <t>3,100</t>
    </r>
    <r>
      <rPr>
        <sz val="12"/>
        <rFont val="宋体"/>
        <charset val="134"/>
      </rPr>
      <t>万元，增长</t>
    </r>
    <r>
      <rPr>
        <sz val="12"/>
        <rFont val="Times New Roman"/>
        <charset val="134"/>
      </rPr>
      <t>6.9%</t>
    </r>
    <r>
      <rPr>
        <sz val="12"/>
        <rFont val="宋体"/>
        <charset val="134"/>
      </rPr>
      <t>，</t>
    </r>
    <r>
      <rPr>
        <sz val="12"/>
        <rFont val="宋体"/>
        <charset val="134"/>
      </rPr>
      <t>完成调整预算数</t>
    </r>
    <r>
      <rPr>
        <sz val="12"/>
        <rFont val="Times New Roman"/>
        <charset val="134"/>
      </rPr>
      <t>46,908</t>
    </r>
    <r>
      <rPr>
        <sz val="12"/>
        <rFont val="宋体"/>
        <charset val="134"/>
      </rPr>
      <t>万元的</t>
    </r>
    <r>
      <rPr>
        <sz val="12"/>
        <rFont val="Times New Roman"/>
        <charset val="134"/>
      </rPr>
      <t>101.8%</t>
    </r>
    <r>
      <rPr>
        <sz val="12"/>
        <rFont val="宋体"/>
        <charset val="134"/>
      </rPr>
      <t>；一般公共预算支出累计完成</t>
    </r>
    <r>
      <rPr>
        <sz val="12"/>
        <rFont val="Times New Roman"/>
        <charset val="134"/>
      </rPr>
      <t>201,986</t>
    </r>
    <r>
      <rPr>
        <sz val="12"/>
        <rFont val="宋体"/>
        <charset val="134"/>
      </rPr>
      <t>万元，比去年同期</t>
    </r>
    <r>
      <rPr>
        <sz val="12"/>
        <rFont val="Times New Roman"/>
        <charset val="134"/>
      </rPr>
      <t>200,366</t>
    </r>
    <r>
      <rPr>
        <sz val="12"/>
        <rFont val="宋体"/>
        <charset val="134"/>
      </rPr>
      <t>万元增支</t>
    </r>
    <r>
      <rPr>
        <sz val="12"/>
        <rFont val="Times New Roman"/>
        <charset val="134"/>
      </rPr>
      <t>1,620</t>
    </r>
    <r>
      <rPr>
        <sz val="12"/>
        <rFont val="宋体"/>
        <charset val="134"/>
      </rPr>
      <t>万元，增长</t>
    </r>
    <r>
      <rPr>
        <sz val="12"/>
        <rFont val="Times New Roman"/>
        <charset val="134"/>
      </rPr>
      <t>0.8%</t>
    </r>
    <r>
      <rPr>
        <sz val="12"/>
        <rFont val="宋体"/>
        <charset val="134"/>
      </rPr>
      <t>，</t>
    </r>
    <r>
      <rPr>
        <sz val="12"/>
        <rFont val="宋体"/>
        <charset val="134"/>
      </rPr>
      <t>完成调整预算数</t>
    </r>
    <r>
      <rPr>
        <sz val="12"/>
        <rFont val="Times New Roman"/>
        <charset val="134"/>
      </rPr>
      <t>200,366</t>
    </r>
    <r>
      <rPr>
        <sz val="12"/>
        <rFont val="宋体"/>
        <charset val="134"/>
      </rPr>
      <t>万元的</t>
    </r>
    <r>
      <rPr>
        <sz val="12"/>
        <rFont val="Times New Roman"/>
        <charset val="134"/>
      </rPr>
      <t>100.8%</t>
    </r>
    <r>
      <rPr>
        <sz val="12"/>
        <rFont val="宋体"/>
        <charset val="134"/>
      </rPr>
      <t>。</t>
    </r>
    <r>
      <rPr>
        <sz val="12"/>
        <rFont val="Times New Roman"/>
        <charset val="134"/>
      </rPr>
      <t xml:space="preserve">                                                                                                                                                                                   
    </t>
    </r>
    <r>
      <rPr>
        <sz val="12"/>
        <rFont val="宋体"/>
        <charset val="134"/>
      </rPr>
      <t>（二）</t>
    </r>
    <r>
      <rPr>
        <sz val="12"/>
        <rFont val="Times New Roman"/>
        <charset val="134"/>
      </rPr>
      <t>2023</t>
    </r>
    <r>
      <rPr>
        <sz val="12"/>
        <rFont val="宋体"/>
        <charset val="134"/>
      </rPr>
      <t>年一般公共预算平衡情况：一般公共预算收入</t>
    </r>
    <r>
      <rPr>
        <sz val="12"/>
        <rFont val="Times New Roman"/>
        <charset val="134"/>
      </rPr>
      <t>47,768</t>
    </r>
    <r>
      <rPr>
        <sz val="12"/>
        <rFont val="宋体"/>
        <charset val="134"/>
      </rPr>
      <t>万元，上级补助收入</t>
    </r>
    <r>
      <rPr>
        <sz val="12"/>
        <rFont val="Times New Roman"/>
        <charset val="134"/>
      </rPr>
      <t>156,978</t>
    </r>
    <r>
      <rPr>
        <sz val="12"/>
        <rFont val="宋体"/>
        <charset val="134"/>
      </rPr>
      <t>万元（其中：税收返还性收入</t>
    </r>
    <r>
      <rPr>
        <sz val="12"/>
        <rFont val="Times New Roman"/>
        <charset val="134"/>
      </rPr>
      <t>2,530</t>
    </r>
    <r>
      <rPr>
        <sz val="12"/>
        <rFont val="宋体"/>
        <charset val="134"/>
      </rPr>
      <t>万元，一般性转移支付收入</t>
    </r>
    <r>
      <rPr>
        <sz val="12"/>
        <rFont val="Times New Roman"/>
        <charset val="134"/>
      </rPr>
      <t>119,378</t>
    </r>
    <r>
      <rPr>
        <sz val="12"/>
        <rFont val="宋体"/>
        <charset val="134"/>
      </rPr>
      <t>万元，专项转移支付</t>
    </r>
    <r>
      <rPr>
        <sz val="12"/>
        <rFont val="Times New Roman"/>
        <charset val="134"/>
      </rPr>
      <t>35,070</t>
    </r>
    <r>
      <rPr>
        <sz val="12"/>
        <rFont val="宋体"/>
        <charset val="134"/>
      </rPr>
      <t>万元），地方政府一般债券转贷收入</t>
    </r>
    <r>
      <rPr>
        <sz val="12"/>
        <rFont val="Times New Roman"/>
        <charset val="134"/>
      </rPr>
      <t>14,611</t>
    </r>
    <r>
      <rPr>
        <sz val="12"/>
        <rFont val="宋体"/>
        <charset val="134"/>
      </rPr>
      <t>万元，调入资金</t>
    </r>
    <r>
      <rPr>
        <sz val="12"/>
        <rFont val="Times New Roman"/>
        <charset val="134"/>
      </rPr>
      <t>10,428</t>
    </r>
    <r>
      <rPr>
        <sz val="12"/>
        <rFont val="宋体"/>
        <charset val="134"/>
      </rPr>
      <t>万元（其中：政府性基金预算调入</t>
    </r>
    <r>
      <rPr>
        <sz val="12"/>
        <rFont val="Times New Roman"/>
        <charset val="134"/>
      </rPr>
      <t>10,427</t>
    </r>
    <r>
      <rPr>
        <sz val="12"/>
        <rFont val="宋体"/>
        <charset val="134"/>
      </rPr>
      <t>万元，国有资本经营预算调入</t>
    </r>
    <r>
      <rPr>
        <sz val="12"/>
        <rFont val="Times New Roman"/>
        <charset val="134"/>
      </rPr>
      <t>1</t>
    </r>
    <r>
      <rPr>
        <sz val="12"/>
        <rFont val="宋体"/>
        <charset val="134"/>
      </rPr>
      <t>万元），调入预算稳定调节基金</t>
    </r>
    <r>
      <rPr>
        <sz val="12"/>
        <rFont val="Times New Roman"/>
        <charset val="134"/>
      </rPr>
      <t>1,640</t>
    </r>
    <r>
      <rPr>
        <sz val="12"/>
        <rFont val="宋体"/>
        <charset val="134"/>
      </rPr>
      <t>万元，上年结转结余</t>
    </r>
    <r>
      <rPr>
        <sz val="12"/>
        <rFont val="Times New Roman"/>
        <charset val="134"/>
      </rPr>
      <t>5,996</t>
    </r>
    <r>
      <rPr>
        <sz val="12"/>
        <rFont val="宋体"/>
        <charset val="134"/>
      </rPr>
      <t>万元，收入合计</t>
    </r>
    <r>
      <rPr>
        <sz val="12"/>
        <rFont val="Times New Roman"/>
        <charset val="134"/>
      </rPr>
      <t>237,421</t>
    </r>
    <r>
      <rPr>
        <sz val="12"/>
        <rFont val="宋体"/>
        <charset val="134"/>
      </rPr>
      <t>万元。一般公共预算支出</t>
    </r>
    <r>
      <rPr>
        <sz val="12"/>
        <rFont val="Times New Roman"/>
        <charset val="134"/>
      </rPr>
      <t>201,986</t>
    </r>
    <r>
      <rPr>
        <sz val="12"/>
        <rFont val="宋体"/>
        <charset val="134"/>
      </rPr>
      <t>万元，上解上级支出</t>
    </r>
    <r>
      <rPr>
        <sz val="12"/>
        <rFont val="Times New Roman"/>
        <charset val="134"/>
      </rPr>
      <t>5,947</t>
    </r>
    <r>
      <rPr>
        <sz val="12"/>
        <rFont val="宋体"/>
        <charset val="134"/>
      </rPr>
      <t>万元，地方政府一般债务还本支出</t>
    </r>
    <r>
      <rPr>
        <sz val="12"/>
        <rFont val="Times New Roman"/>
        <charset val="134"/>
      </rPr>
      <t>15,391</t>
    </r>
    <r>
      <rPr>
        <sz val="12"/>
        <rFont val="宋体"/>
        <charset val="134"/>
      </rPr>
      <t>万元，安排预算稳定调节基金</t>
    </r>
    <r>
      <rPr>
        <sz val="12"/>
        <rFont val="Times New Roman"/>
        <charset val="134"/>
      </rPr>
      <t>860</t>
    </r>
    <r>
      <rPr>
        <sz val="12"/>
        <rFont val="宋体"/>
        <charset val="134"/>
      </rPr>
      <t>万元，增设预算周转金</t>
    </r>
    <r>
      <rPr>
        <sz val="12"/>
        <rFont val="Times New Roman"/>
        <charset val="134"/>
      </rPr>
      <t>-72</t>
    </r>
    <r>
      <rPr>
        <sz val="12"/>
        <rFont val="宋体"/>
        <charset val="134"/>
      </rPr>
      <t>万元，调出资金</t>
    </r>
    <r>
      <rPr>
        <sz val="12"/>
        <rFont val="Times New Roman"/>
        <charset val="134"/>
      </rPr>
      <t>4,827</t>
    </r>
    <r>
      <rPr>
        <sz val="12"/>
        <rFont val="宋体"/>
        <charset val="134"/>
      </rPr>
      <t>万元，支出合计</t>
    </r>
    <r>
      <rPr>
        <sz val="12"/>
        <rFont val="Times New Roman"/>
        <charset val="134"/>
      </rPr>
      <t>228,939</t>
    </r>
    <r>
      <rPr>
        <sz val="12"/>
        <rFont val="宋体"/>
        <charset val="134"/>
      </rPr>
      <t>万元。结转下年支出</t>
    </r>
    <r>
      <rPr>
        <sz val="12"/>
        <rFont val="Times New Roman"/>
        <charset val="134"/>
      </rPr>
      <t>8,482</t>
    </r>
    <r>
      <rPr>
        <sz val="12"/>
        <rFont val="宋体"/>
        <charset val="134"/>
      </rPr>
      <t>万元，收支两抵</t>
    </r>
    <r>
      <rPr>
        <sz val="12"/>
        <rFont val="Times New Roman"/>
        <charset val="134"/>
      </rPr>
      <t>,</t>
    </r>
    <r>
      <rPr>
        <sz val="12"/>
        <rFont val="宋体"/>
        <charset val="134"/>
      </rPr>
      <t>一般公共预算收支平衡。</t>
    </r>
    <r>
      <rPr>
        <sz val="12"/>
        <rFont val="Times New Roman"/>
        <charset val="134"/>
      </rPr>
      <t xml:space="preserve">                                                                                                                                                                    
       </t>
    </r>
    <r>
      <rPr>
        <b/>
        <sz val="12"/>
        <rFont val="宋体"/>
        <charset val="134"/>
      </rPr>
      <t>二、</t>
    </r>
    <r>
      <rPr>
        <b/>
        <sz val="12"/>
        <rFont val="Times New Roman"/>
        <charset val="134"/>
      </rPr>
      <t>2024</t>
    </r>
    <r>
      <rPr>
        <b/>
        <sz val="12"/>
        <rFont val="宋体"/>
        <charset val="134"/>
      </rPr>
      <t>年一般公共预算安排情况</t>
    </r>
    <r>
      <rPr>
        <b/>
        <sz val="12"/>
        <rFont val="Times New Roman"/>
        <charset val="134"/>
      </rPr>
      <t xml:space="preserve">                                                                                                                                                                                                                        
     </t>
    </r>
    <r>
      <rPr>
        <sz val="12"/>
        <rFont val="宋体"/>
        <charset val="134"/>
      </rPr>
      <t>（一）</t>
    </r>
    <r>
      <rPr>
        <sz val="12"/>
        <rFont val="Times New Roman"/>
        <charset val="134"/>
      </rPr>
      <t>2024</t>
    </r>
    <r>
      <rPr>
        <sz val="12"/>
        <rFont val="宋体"/>
        <charset val="134"/>
      </rPr>
      <t>年预计全年一般公共预算收入完成</t>
    </r>
    <r>
      <rPr>
        <sz val="12"/>
        <rFont val="Times New Roman"/>
        <charset val="134"/>
      </rPr>
      <t>49,208</t>
    </r>
    <r>
      <rPr>
        <sz val="12"/>
        <rFont val="宋体"/>
        <charset val="134"/>
      </rPr>
      <t>万元，比去年同期</t>
    </r>
    <r>
      <rPr>
        <sz val="12"/>
        <rFont val="Times New Roman"/>
        <charset val="134"/>
      </rPr>
      <t>47,768</t>
    </r>
    <r>
      <rPr>
        <sz val="12"/>
        <rFont val="宋体"/>
        <charset val="134"/>
      </rPr>
      <t>万元增收</t>
    </r>
    <r>
      <rPr>
        <sz val="12"/>
        <rFont val="Times New Roman"/>
        <charset val="134"/>
      </rPr>
      <t>1,440</t>
    </r>
    <r>
      <rPr>
        <sz val="12"/>
        <rFont val="宋体"/>
        <charset val="134"/>
      </rPr>
      <t>万元，增长</t>
    </r>
    <r>
      <rPr>
        <sz val="12"/>
        <rFont val="Times New Roman"/>
        <charset val="134"/>
      </rPr>
      <t>3%</t>
    </r>
    <r>
      <rPr>
        <sz val="12"/>
        <rFont val="宋体"/>
        <charset val="134"/>
      </rPr>
      <t>；</t>
    </r>
    <r>
      <rPr>
        <sz val="12"/>
        <rFont val="Times New Roman"/>
        <charset val="134"/>
      </rPr>
      <t>2024</t>
    </r>
    <r>
      <rPr>
        <sz val="12"/>
        <rFont val="宋体"/>
        <charset val="134"/>
      </rPr>
      <t>年预计全年一般公共预算支出完成</t>
    </r>
    <r>
      <rPr>
        <sz val="12"/>
        <rFont val="Times New Roman"/>
        <charset val="134"/>
      </rPr>
      <t>204,006</t>
    </r>
    <r>
      <rPr>
        <sz val="12"/>
        <rFont val="宋体"/>
        <charset val="134"/>
      </rPr>
      <t>万元，比去年同期</t>
    </r>
    <r>
      <rPr>
        <sz val="12"/>
        <rFont val="Times New Roman"/>
        <charset val="134"/>
      </rPr>
      <t>201,986</t>
    </r>
    <r>
      <rPr>
        <sz val="12"/>
        <rFont val="宋体"/>
        <charset val="134"/>
      </rPr>
      <t>万元增收</t>
    </r>
    <r>
      <rPr>
        <sz val="12"/>
        <rFont val="Times New Roman"/>
        <charset val="134"/>
      </rPr>
      <t>2,020</t>
    </r>
    <r>
      <rPr>
        <sz val="12"/>
        <rFont val="宋体"/>
        <charset val="134"/>
      </rPr>
      <t>万元，增长</t>
    </r>
    <r>
      <rPr>
        <sz val="12"/>
        <rFont val="Times New Roman"/>
        <charset val="134"/>
      </rPr>
      <t>1%</t>
    </r>
    <r>
      <rPr>
        <sz val="12"/>
        <rFont val="宋体"/>
        <charset val="134"/>
      </rPr>
      <t>。</t>
    </r>
    <r>
      <rPr>
        <sz val="12"/>
        <rFont val="Times New Roman"/>
        <charset val="134"/>
      </rPr>
      <t xml:space="preserve">                                                                                                                                  
  </t>
    </r>
    <r>
      <rPr>
        <sz val="12"/>
        <rFont val="宋体"/>
        <charset val="134"/>
      </rPr>
      <t>（二）</t>
    </r>
    <r>
      <rPr>
        <sz val="12"/>
        <rFont val="Times New Roman"/>
        <charset val="134"/>
      </rPr>
      <t>2024</t>
    </r>
    <r>
      <rPr>
        <sz val="12"/>
        <rFont val="宋体"/>
        <charset val="134"/>
      </rPr>
      <t>年一般公共预算平衡情况：全县一般公共预算收入</t>
    </r>
    <r>
      <rPr>
        <sz val="12"/>
        <rFont val="Times New Roman"/>
        <charset val="134"/>
      </rPr>
      <t>49,208</t>
    </r>
    <r>
      <rPr>
        <sz val="12"/>
        <rFont val="宋体"/>
        <charset val="134"/>
      </rPr>
      <t>万元，上级补助收入</t>
    </r>
    <r>
      <rPr>
        <sz val="12"/>
        <rFont val="Times New Roman"/>
        <charset val="134"/>
      </rPr>
      <t>151,440</t>
    </r>
    <r>
      <rPr>
        <sz val="12"/>
        <rFont val="宋体"/>
        <charset val="134"/>
      </rPr>
      <t>万元（其中：返还性收入</t>
    </r>
    <r>
      <rPr>
        <sz val="12"/>
        <rFont val="Times New Roman"/>
        <charset val="134"/>
      </rPr>
      <t>2,530</t>
    </r>
    <r>
      <rPr>
        <sz val="12"/>
        <rFont val="宋体"/>
        <charset val="134"/>
      </rPr>
      <t>万元、一般性转移支付收入</t>
    </r>
    <r>
      <rPr>
        <sz val="12"/>
        <rFont val="Times New Roman"/>
        <charset val="134"/>
      </rPr>
      <t>115,380</t>
    </r>
    <r>
      <rPr>
        <sz val="12"/>
        <rFont val="宋体"/>
        <charset val="134"/>
      </rPr>
      <t>万元、专项转移支付收入</t>
    </r>
    <r>
      <rPr>
        <sz val="12"/>
        <rFont val="Times New Roman"/>
        <charset val="134"/>
      </rPr>
      <t>33,530</t>
    </r>
    <r>
      <rPr>
        <sz val="12"/>
        <rFont val="宋体"/>
        <charset val="134"/>
      </rPr>
      <t>万元），再融资债券转贷收入</t>
    </r>
    <r>
      <rPr>
        <sz val="12"/>
        <rFont val="Times New Roman"/>
        <charset val="134"/>
      </rPr>
      <t>1,484</t>
    </r>
    <r>
      <rPr>
        <sz val="12"/>
        <rFont val="宋体"/>
        <charset val="134"/>
      </rPr>
      <t>万元，上年结余收入</t>
    </r>
    <r>
      <rPr>
        <sz val="12"/>
        <rFont val="Times New Roman"/>
        <charset val="134"/>
      </rPr>
      <t>8,482</t>
    </r>
    <r>
      <rPr>
        <sz val="12"/>
        <rFont val="宋体"/>
        <charset val="134"/>
      </rPr>
      <t>万元，调入资金</t>
    </r>
    <r>
      <rPr>
        <sz val="12"/>
        <rFont val="Times New Roman"/>
        <charset val="134"/>
      </rPr>
      <t>4,851</t>
    </r>
    <r>
      <rPr>
        <sz val="12"/>
        <rFont val="宋体"/>
        <charset val="134"/>
      </rPr>
      <t>万元（其中：政府性基金预算调入</t>
    </r>
    <r>
      <rPr>
        <sz val="12"/>
        <rFont val="Times New Roman"/>
        <charset val="134"/>
      </rPr>
      <t>4,850</t>
    </r>
    <r>
      <rPr>
        <sz val="12"/>
        <rFont val="宋体"/>
        <charset val="134"/>
      </rPr>
      <t>万元，国有资本经营预算调入</t>
    </r>
    <r>
      <rPr>
        <sz val="12"/>
        <rFont val="Times New Roman"/>
        <charset val="134"/>
      </rPr>
      <t>1</t>
    </r>
    <r>
      <rPr>
        <sz val="12"/>
        <rFont val="宋体"/>
        <charset val="134"/>
      </rPr>
      <t>万元，其他资金调入</t>
    </r>
    <r>
      <rPr>
        <sz val="12"/>
        <rFont val="Times New Roman"/>
        <charset val="134"/>
      </rPr>
      <t>0</t>
    </r>
    <r>
      <rPr>
        <sz val="12"/>
        <rFont val="宋体"/>
        <charset val="134"/>
      </rPr>
      <t>万元</t>
    </r>
    <r>
      <rPr>
        <sz val="12"/>
        <rFont val="Times New Roman"/>
        <charset val="134"/>
      </rPr>
      <t>)</t>
    </r>
    <r>
      <rPr>
        <sz val="12"/>
        <rFont val="宋体"/>
        <charset val="134"/>
      </rPr>
      <t>，动用预算稳定调节基金</t>
    </r>
    <r>
      <rPr>
        <sz val="12"/>
        <rFont val="Times New Roman"/>
        <charset val="134"/>
      </rPr>
      <t>0</t>
    </r>
    <r>
      <rPr>
        <sz val="12"/>
        <rFont val="宋体"/>
        <charset val="134"/>
      </rPr>
      <t>万元，收入总计</t>
    </r>
    <r>
      <rPr>
        <sz val="12"/>
        <rFont val="Times New Roman"/>
        <charset val="134"/>
      </rPr>
      <t>215,465</t>
    </r>
    <r>
      <rPr>
        <sz val="12"/>
        <rFont val="宋体"/>
        <charset val="134"/>
      </rPr>
      <t>万元；全县一般公共预算支出</t>
    </r>
    <r>
      <rPr>
        <sz val="12"/>
        <rFont val="Times New Roman"/>
        <charset val="134"/>
      </rPr>
      <t>204,006</t>
    </r>
    <r>
      <rPr>
        <sz val="12"/>
        <rFont val="宋体"/>
        <charset val="134"/>
      </rPr>
      <t>万元，转移性支出上解支出</t>
    </r>
    <r>
      <rPr>
        <sz val="12"/>
        <rFont val="Times New Roman"/>
        <charset val="134"/>
      </rPr>
      <t>4,960</t>
    </r>
    <r>
      <rPr>
        <sz val="12"/>
        <rFont val="宋体"/>
        <charset val="134"/>
      </rPr>
      <t>万元，调出资金</t>
    </r>
    <r>
      <rPr>
        <sz val="12"/>
        <rFont val="Times New Roman"/>
        <charset val="134"/>
      </rPr>
      <t>4,850</t>
    </r>
    <r>
      <rPr>
        <sz val="12"/>
        <rFont val="宋体"/>
        <charset val="134"/>
      </rPr>
      <t>万元（调入政府性基金预算），地方政府一般债务还本支出</t>
    </r>
    <r>
      <rPr>
        <sz val="12"/>
        <rFont val="Times New Roman"/>
        <charset val="134"/>
      </rPr>
      <t>1,649</t>
    </r>
    <r>
      <rPr>
        <sz val="12"/>
        <rFont val="宋体"/>
        <charset val="134"/>
      </rPr>
      <t>万元，支出总计</t>
    </r>
    <r>
      <rPr>
        <sz val="12"/>
        <rFont val="Times New Roman"/>
        <charset val="134"/>
      </rPr>
      <t>215,465</t>
    </r>
    <r>
      <rPr>
        <sz val="12"/>
        <rFont val="宋体"/>
        <charset val="134"/>
      </rPr>
      <t>万元。收支两抵，一般公共预算收支平衡。</t>
    </r>
  </si>
  <si>
    <t>表四</t>
  </si>
  <si>
    <r>
      <rPr>
        <sz val="22"/>
        <color rgb="FF000000"/>
        <rFont val="方正小标宋简体"/>
        <charset val="134"/>
      </rPr>
      <t>牟定县政府性基金预算收入</t>
    </r>
    <r>
      <rPr>
        <sz val="22"/>
        <color rgb="FF000000"/>
        <rFont val="Times New Roman"/>
        <charset val="134"/>
      </rPr>
      <t>2023</t>
    </r>
    <r>
      <rPr>
        <sz val="22"/>
        <color rgb="FF000000"/>
        <rFont val="方正小标宋简体"/>
        <charset val="134"/>
      </rPr>
      <t>年执行情况和</t>
    </r>
    <r>
      <rPr>
        <sz val="22"/>
        <color rgb="FF000000"/>
        <rFont val="Times New Roman"/>
        <charset val="134"/>
      </rPr>
      <t>2024</t>
    </r>
    <r>
      <rPr>
        <sz val="22"/>
        <color rgb="FF000000"/>
        <rFont val="方正小标宋简体"/>
        <charset val="134"/>
      </rPr>
      <t>年预算情况表</t>
    </r>
  </si>
  <si>
    <r>
      <rPr>
        <b/>
        <sz val="11"/>
        <color indexed="8"/>
        <rFont val="宋体"/>
        <charset val="134"/>
      </rPr>
      <t>项</t>
    </r>
    <r>
      <rPr>
        <b/>
        <sz val="11"/>
        <color indexed="8"/>
        <rFont val="Times New Roman"/>
        <charset val="134"/>
      </rPr>
      <t xml:space="preserve">                </t>
    </r>
    <r>
      <rPr>
        <b/>
        <sz val="11"/>
        <color indexed="8"/>
        <rFont val="宋体"/>
        <charset val="134"/>
      </rPr>
      <t>目</t>
    </r>
  </si>
  <si>
    <t>2023年预算数</t>
  </si>
  <si>
    <t>2023年执行数</t>
  </si>
  <si>
    <r>
      <rPr>
        <b/>
        <sz val="11"/>
        <color indexed="8"/>
        <rFont val="宋体"/>
        <charset val="134"/>
      </rPr>
      <t>202</t>
    </r>
    <r>
      <rPr>
        <b/>
        <sz val="11"/>
        <color indexed="8"/>
        <rFont val="宋体"/>
        <charset val="134"/>
      </rPr>
      <t>4</t>
    </r>
    <r>
      <rPr>
        <b/>
        <sz val="11"/>
        <color indexed="8"/>
        <rFont val="宋体"/>
        <charset val="134"/>
      </rPr>
      <t>年预算数</t>
    </r>
  </si>
  <si>
    <r>
      <rPr>
        <b/>
        <sz val="11"/>
        <color indexed="8"/>
        <rFont val="宋体"/>
        <charset val="134"/>
      </rPr>
      <t>金额</t>
    </r>
  </si>
  <si>
    <r>
      <rPr>
        <b/>
        <sz val="11"/>
        <color rgb="FF000000"/>
        <rFont val="宋体"/>
        <charset val="134"/>
      </rPr>
      <t>为上年</t>
    </r>
    <r>
      <rPr>
        <b/>
        <sz val="11"/>
        <color rgb="FF000000"/>
        <rFont val="Times New Roman"/>
        <charset val="134"/>
      </rPr>
      <t xml:space="preserve">                                                                                         </t>
    </r>
    <r>
      <rPr>
        <b/>
        <sz val="11"/>
        <color rgb="FF000000"/>
        <rFont val="宋体"/>
        <charset val="134"/>
      </rPr>
      <t>预算数的</t>
    </r>
    <r>
      <rPr>
        <b/>
        <sz val="11"/>
        <color rgb="FF000000"/>
        <rFont val="Times New Roman"/>
        <charset val="134"/>
      </rPr>
      <t>%</t>
    </r>
  </si>
  <si>
    <r>
      <rPr>
        <b/>
        <sz val="11"/>
        <color rgb="FF000000"/>
        <rFont val="宋体"/>
        <charset val="134"/>
      </rPr>
      <t>为上年</t>
    </r>
    <r>
      <rPr>
        <b/>
        <sz val="11"/>
        <color rgb="FF000000"/>
        <rFont val="Times New Roman"/>
        <charset val="134"/>
      </rPr>
      <t xml:space="preserve">                                                                                        </t>
    </r>
    <r>
      <rPr>
        <b/>
        <sz val="11"/>
        <color rgb="FF000000"/>
        <rFont val="宋体"/>
        <charset val="134"/>
      </rPr>
      <t>执行数的</t>
    </r>
    <r>
      <rPr>
        <b/>
        <sz val="11"/>
        <color rgb="FF000000"/>
        <rFont val="Times New Roman"/>
        <charset val="134"/>
      </rPr>
      <t>%</t>
    </r>
  </si>
  <si>
    <t>1030148</t>
  </si>
  <si>
    <r>
      <rPr>
        <b/>
        <sz val="11"/>
        <color indexed="8"/>
        <rFont val="宋体"/>
        <charset val="134"/>
      </rPr>
      <t>国有土地使用权出让收入</t>
    </r>
  </si>
  <si>
    <t>103014801</t>
  </si>
  <si>
    <r>
      <rPr>
        <sz val="11"/>
        <color rgb="FF000000"/>
        <rFont val="Times New Roman"/>
        <charset val="134"/>
      </rPr>
      <t xml:space="preserve">        </t>
    </r>
    <r>
      <rPr>
        <sz val="11"/>
        <color rgb="FF000000"/>
        <rFont val="宋体"/>
        <charset val="134"/>
      </rPr>
      <t>土地出让价款收入</t>
    </r>
  </si>
  <si>
    <t>103014802</t>
  </si>
  <si>
    <r>
      <rPr>
        <sz val="11"/>
        <color indexed="8"/>
        <rFont val="Times New Roman"/>
        <charset val="134"/>
      </rPr>
      <t xml:space="preserve">        </t>
    </r>
    <r>
      <rPr>
        <sz val="11"/>
        <color indexed="8"/>
        <rFont val="宋体"/>
        <charset val="134"/>
      </rPr>
      <t>补缴的土地价款</t>
    </r>
  </si>
  <si>
    <t>103014803</t>
  </si>
  <si>
    <r>
      <rPr>
        <sz val="11"/>
        <color indexed="8"/>
        <rFont val="Times New Roman"/>
        <charset val="134"/>
      </rPr>
      <t xml:space="preserve">        </t>
    </r>
    <r>
      <rPr>
        <sz val="11"/>
        <color indexed="8"/>
        <rFont val="宋体"/>
        <charset val="134"/>
      </rPr>
      <t>划拨土地收入</t>
    </r>
  </si>
  <si>
    <t>103014898</t>
  </si>
  <si>
    <r>
      <rPr>
        <sz val="11"/>
        <color rgb="FF000000"/>
        <rFont val="Times New Roman"/>
        <charset val="134"/>
      </rPr>
      <t xml:space="preserve">        </t>
    </r>
    <r>
      <rPr>
        <sz val="11"/>
        <color rgb="FF000000"/>
        <rFont val="宋体"/>
        <charset val="134"/>
      </rPr>
      <t>缴纳新增建设用地土地有偿使用费</t>
    </r>
  </si>
  <si>
    <t>103014899</t>
  </si>
  <si>
    <r>
      <rPr>
        <sz val="11"/>
        <color indexed="8"/>
        <rFont val="Times New Roman"/>
        <charset val="134"/>
      </rPr>
      <t xml:space="preserve">        </t>
    </r>
    <r>
      <rPr>
        <sz val="11"/>
        <color indexed="8"/>
        <rFont val="宋体"/>
        <charset val="134"/>
      </rPr>
      <t>其他土地出让收入</t>
    </r>
  </si>
  <si>
    <t>1030178</t>
  </si>
  <si>
    <r>
      <rPr>
        <b/>
        <sz val="11"/>
        <color indexed="8"/>
        <rFont val="宋体"/>
        <charset val="134"/>
      </rPr>
      <t>污水处理费收入</t>
    </r>
  </si>
  <si>
    <t>1030180</t>
  </si>
  <si>
    <r>
      <rPr>
        <b/>
        <sz val="11"/>
        <color indexed="8"/>
        <rFont val="宋体"/>
        <charset val="134"/>
      </rPr>
      <t>彩票发行机构和彩票销售机构的业务费用</t>
    </r>
  </si>
  <si>
    <t>1030199</t>
  </si>
  <si>
    <r>
      <rPr>
        <b/>
        <sz val="11"/>
        <color indexed="8"/>
        <rFont val="宋体"/>
        <charset val="134"/>
      </rPr>
      <t>其他政府性基金收入</t>
    </r>
  </si>
  <si>
    <t>10310</t>
  </si>
  <si>
    <r>
      <rPr>
        <b/>
        <sz val="11"/>
        <color indexed="8"/>
        <rFont val="宋体"/>
        <charset val="134"/>
      </rPr>
      <t>专项债券对应项目专项收入</t>
    </r>
  </si>
  <si>
    <t>1031003</t>
  </si>
  <si>
    <r>
      <rPr>
        <sz val="11"/>
        <color rgb="FF000000"/>
        <rFont val="Times New Roman"/>
        <charset val="134"/>
      </rPr>
      <t xml:space="preserve">        </t>
    </r>
    <r>
      <rPr>
        <sz val="11"/>
        <color rgb="FF000000"/>
        <rFont val="宋体"/>
        <charset val="134"/>
      </rPr>
      <t>海南省高等级公路车辆通行附加费专项债务对应项目专项收入</t>
    </r>
  </si>
  <si>
    <t>1031005</t>
  </si>
  <si>
    <r>
      <rPr>
        <sz val="11"/>
        <color indexed="8"/>
        <rFont val="Times New Roman"/>
        <charset val="134"/>
      </rPr>
      <t xml:space="preserve">        </t>
    </r>
    <r>
      <rPr>
        <sz val="11"/>
        <color indexed="8"/>
        <rFont val="宋体"/>
        <charset val="134"/>
      </rPr>
      <t>国家电影事业发展专项资金专项债务对应项目专项收入</t>
    </r>
  </si>
  <si>
    <t>1031006</t>
  </si>
  <si>
    <r>
      <rPr>
        <sz val="11"/>
        <color indexed="8"/>
        <rFont val="Times New Roman"/>
        <charset val="134"/>
      </rPr>
      <t xml:space="preserve">        </t>
    </r>
    <r>
      <rPr>
        <sz val="11"/>
        <color indexed="8"/>
        <rFont val="宋体"/>
        <charset val="134"/>
      </rPr>
      <t>国有土地使用权出让金专项债务对应项目专项收入</t>
    </r>
  </si>
  <si>
    <t>1031008</t>
  </si>
  <si>
    <r>
      <rPr>
        <sz val="11"/>
        <color indexed="8"/>
        <rFont val="Times New Roman"/>
        <charset val="134"/>
      </rPr>
      <t xml:space="preserve">        </t>
    </r>
    <r>
      <rPr>
        <sz val="11"/>
        <color indexed="8"/>
        <rFont val="宋体"/>
        <charset val="134"/>
      </rPr>
      <t>农业土地开发资金专项债务对应项目专项收入</t>
    </r>
  </si>
  <si>
    <t>1031009</t>
  </si>
  <si>
    <r>
      <rPr>
        <sz val="11"/>
        <color indexed="8"/>
        <rFont val="Times New Roman"/>
        <charset val="134"/>
      </rPr>
      <t xml:space="preserve">        </t>
    </r>
    <r>
      <rPr>
        <sz val="11"/>
        <color indexed="8"/>
        <rFont val="宋体"/>
        <charset val="134"/>
      </rPr>
      <t>大中型水库库区基金专项债务对应项目专项收入</t>
    </r>
  </si>
  <si>
    <t>1031010</t>
  </si>
  <si>
    <r>
      <rPr>
        <sz val="11"/>
        <color indexed="8"/>
        <rFont val="Times New Roman"/>
        <charset val="134"/>
      </rPr>
      <t xml:space="preserve">        </t>
    </r>
    <r>
      <rPr>
        <sz val="11"/>
        <color indexed="8"/>
        <rFont val="宋体"/>
        <charset val="134"/>
      </rPr>
      <t>城市基础设施配套费专项债务对应项目专项收入</t>
    </r>
  </si>
  <si>
    <t>1031011</t>
  </si>
  <si>
    <r>
      <rPr>
        <sz val="11"/>
        <color indexed="8"/>
        <rFont val="Times New Roman"/>
        <charset val="134"/>
      </rPr>
      <t xml:space="preserve">        </t>
    </r>
    <r>
      <rPr>
        <sz val="11"/>
        <color indexed="8"/>
        <rFont val="宋体"/>
        <charset val="134"/>
      </rPr>
      <t>小型水库移民扶助基金专项债务对应项目专项收入</t>
    </r>
  </si>
  <si>
    <t>1031012</t>
  </si>
  <si>
    <r>
      <rPr>
        <sz val="11"/>
        <color indexed="8"/>
        <rFont val="Times New Roman"/>
        <charset val="134"/>
      </rPr>
      <t xml:space="preserve">        </t>
    </r>
    <r>
      <rPr>
        <sz val="11"/>
        <color indexed="8"/>
        <rFont val="宋体"/>
        <charset val="134"/>
      </rPr>
      <t>国家重大水利工程建设基金专项债务对应项目专项收入</t>
    </r>
  </si>
  <si>
    <t>1031013</t>
  </si>
  <si>
    <r>
      <rPr>
        <sz val="11"/>
        <color indexed="8"/>
        <rFont val="Times New Roman"/>
        <charset val="134"/>
      </rPr>
      <t xml:space="preserve">        </t>
    </r>
    <r>
      <rPr>
        <sz val="11"/>
        <color indexed="8"/>
        <rFont val="宋体"/>
        <charset val="134"/>
      </rPr>
      <t>车辆通行费专项债务对应项目专项收入</t>
    </r>
  </si>
  <si>
    <t>103101301</t>
  </si>
  <si>
    <t xml:space="preserve">         政府收费公路专项债券对应项目专项收入</t>
  </si>
  <si>
    <t>1031014</t>
  </si>
  <si>
    <r>
      <rPr>
        <sz val="11"/>
        <color indexed="8"/>
        <rFont val="Times New Roman"/>
        <charset val="134"/>
      </rPr>
      <t xml:space="preserve">        </t>
    </r>
    <r>
      <rPr>
        <sz val="11"/>
        <color indexed="8"/>
        <rFont val="宋体"/>
        <charset val="134"/>
      </rPr>
      <t>污水处理费专项债务对应项目专项收入</t>
    </r>
  </si>
  <si>
    <t>1031099</t>
  </si>
  <si>
    <r>
      <rPr>
        <sz val="11"/>
        <color indexed="8"/>
        <rFont val="Times New Roman"/>
        <charset val="134"/>
      </rPr>
      <t xml:space="preserve">        </t>
    </r>
    <r>
      <rPr>
        <sz val="11"/>
        <color indexed="8"/>
        <rFont val="宋体"/>
        <charset val="134"/>
      </rPr>
      <t>其他政府性基金专项债务对应项目专项收入</t>
    </r>
  </si>
  <si>
    <t>103109998</t>
  </si>
  <si>
    <r>
      <rPr>
        <sz val="11"/>
        <color indexed="8"/>
        <rFont val="Times New Roman"/>
        <charset val="134"/>
      </rPr>
      <t xml:space="preserve">                </t>
    </r>
    <r>
      <rPr>
        <sz val="11"/>
        <color indexed="8"/>
        <rFont val="宋体"/>
        <charset val="134"/>
      </rPr>
      <t>其他地方自行试点项目收益专项债券对应项目专项收入</t>
    </r>
  </si>
  <si>
    <t>103109999</t>
  </si>
  <si>
    <r>
      <rPr>
        <sz val="11"/>
        <color indexed="8"/>
        <rFont val="Times New Roman"/>
        <charset val="134"/>
      </rPr>
      <t xml:space="preserve">                </t>
    </r>
    <r>
      <rPr>
        <sz val="11"/>
        <color indexed="8"/>
        <rFont val="宋体"/>
        <charset val="134"/>
      </rPr>
      <t>其他政府性基金专项债务对应项目专项收入</t>
    </r>
  </si>
  <si>
    <r>
      <rPr>
        <b/>
        <sz val="11"/>
        <rFont val="黑体"/>
        <charset val="134"/>
      </rPr>
      <t>收入合计</t>
    </r>
  </si>
  <si>
    <r>
      <rPr>
        <b/>
        <sz val="11"/>
        <rFont val="宋体"/>
        <charset val="134"/>
      </rPr>
      <t>地方政府专项债务收入</t>
    </r>
  </si>
  <si>
    <r>
      <rPr>
        <b/>
        <sz val="11"/>
        <rFont val="宋体"/>
        <charset val="134"/>
      </rPr>
      <t>转移性收入</t>
    </r>
  </si>
  <si>
    <r>
      <rPr>
        <sz val="11"/>
        <color indexed="8"/>
        <rFont val="Times New Roman"/>
        <charset val="134"/>
      </rPr>
      <t xml:space="preserve">        </t>
    </r>
    <r>
      <rPr>
        <sz val="11"/>
        <color indexed="8"/>
        <rFont val="宋体"/>
        <charset val="134"/>
      </rPr>
      <t>政府性基金转移支付收入</t>
    </r>
  </si>
  <si>
    <r>
      <rPr>
        <sz val="12"/>
        <color indexed="8"/>
        <rFont val="Times New Roman"/>
        <charset val="134"/>
      </rPr>
      <t xml:space="preserve">                </t>
    </r>
    <r>
      <rPr>
        <sz val="12"/>
        <color indexed="8"/>
        <rFont val="宋体"/>
        <charset val="134"/>
      </rPr>
      <t>抗疫特别国债转移支付收入</t>
    </r>
  </si>
  <si>
    <t>1100404</t>
  </si>
  <si>
    <r>
      <rPr>
        <sz val="11"/>
        <color indexed="8"/>
        <rFont val="Times New Roman"/>
        <charset val="134"/>
      </rPr>
      <t xml:space="preserve">                </t>
    </r>
    <r>
      <rPr>
        <sz val="11"/>
        <color indexed="8"/>
        <rFont val="宋体"/>
        <charset val="134"/>
      </rPr>
      <t>科学技术</t>
    </r>
  </si>
  <si>
    <t>1100405</t>
  </si>
  <si>
    <r>
      <rPr>
        <sz val="11"/>
        <color indexed="8"/>
        <rFont val="Times New Roman"/>
        <charset val="134"/>
      </rPr>
      <t xml:space="preserve">                </t>
    </r>
    <r>
      <rPr>
        <sz val="11"/>
        <color indexed="8"/>
        <rFont val="宋体"/>
        <charset val="134"/>
      </rPr>
      <t>文化旅游体育与传媒</t>
    </r>
  </si>
  <si>
    <t>1100406</t>
  </si>
  <si>
    <r>
      <rPr>
        <sz val="11"/>
        <color indexed="8"/>
        <rFont val="Times New Roman"/>
        <charset val="134"/>
      </rPr>
      <t xml:space="preserve">                </t>
    </r>
    <r>
      <rPr>
        <sz val="11"/>
        <color indexed="8"/>
        <rFont val="宋体"/>
        <charset val="134"/>
      </rPr>
      <t>社会保障和就业</t>
    </r>
  </si>
  <si>
    <t>1100407</t>
  </si>
  <si>
    <r>
      <rPr>
        <sz val="11"/>
        <color indexed="8"/>
        <rFont val="Times New Roman"/>
        <charset val="134"/>
      </rPr>
      <t xml:space="preserve">                </t>
    </r>
    <r>
      <rPr>
        <sz val="11"/>
        <color indexed="8"/>
        <rFont val="宋体"/>
        <charset val="134"/>
      </rPr>
      <t>节能环保</t>
    </r>
  </si>
  <si>
    <t>1100408</t>
  </si>
  <si>
    <r>
      <rPr>
        <sz val="11"/>
        <color indexed="8"/>
        <rFont val="Times New Roman"/>
        <charset val="134"/>
      </rPr>
      <t xml:space="preserve">                </t>
    </r>
    <r>
      <rPr>
        <sz val="11"/>
        <color indexed="8"/>
        <rFont val="宋体"/>
        <charset val="134"/>
      </rPr>
      <t>城乡社区</t>
    </r>
  </si>
  <si>
    <t>1100409</t>
  </si>
  <si>
    <r>
      <rPr>
        <sz val="11"/>
        <color indexed="8"/>
        <rFont val="Times New Roman"/>
        <charset val="134"/>
      </rPr>
      <t xml:space="preserve">                </t>
    </r>
    <r>
      <rPr>
        <sz val="11"/>
        <color indexed="8"/>
        <rFont val="宋体"/>
        <charset val="134"/>
      </rPr>
      <t>农林水</t>
    </r>
  </si>
  <si>
    <t>1100410</t>
  </si>
  <si>
    <r>
      <rPr>
        <sz val="11"/>
        <color indexed="8"/>
        <rFont val="Times New Roman"/>
        <charset val="134"/>
      </rPr>
      <t xml:space="preserve">                </t>
    </r>
    <r>
      <rPr>
        <sz val="11"/>
        <color indexed="8"/>
        <rFont val="宋体"/>
        <charset val="134"/>
      </rPr>
      <t>交通运输</t>
    </r>
  </si>
  <si>
    <t>1100411</t>
  </si>
  <si>
    <r>
      <rPr>
        <sz val="11"/>
        <color indexed="8"/>
        <rFont val="Times New Roman"/>
        <charset val="134"/>
      </rPr>
      <t xml:space="preserve">                </t>
    </r>
    <r>
      <rPr>
        <sz val="11"/>
        <color indexed="8"/>
        <rFont val="宋体"/>
        <charset val="134"/>
      </rPr>
      <t>资源勘探工业信息等</t>
    </r>
  </si>
  <si>
    <t>1100499</t>
  </si>
  <si>
    <r>
      <rPr>
        <sz val="11"/>
        <color indexed="8"/>
        <rFont val="Times New Roman"/>
        <charset val="134"/>
      </rPr>
      <t xml:space="preserve">                </t>
    </r>
    <r>
      <rPr>
        <sz val="11"/>
        <color indexed="8"/>
        <rFont val="宋体"/>
        <charset val="134"/>
      </rPr>
      <t>其他收入</t>
    </r>
  </si>
  <si>
    <r>
      <rPr>
        <sz val="11"/>
        <color indexed="8"/>
        <rFont val="Times New Roman"/>
        <charset val="134"/>
      </rPr>
      <t xml:space="preserve">        </t>
    </r>
    <r>
      <rPr>
        <sz val="11"/>
        <color indexed="8"/>
        <rFont val="宋体"/>
        <charset val="134"/>
      </rPr>
      <t>上解收入</t>
    </r>
  </si>
  <si>
    <t>1100603</t>
  </si>
  <si>
    <r>
      <rPr>
        <sz val="11"/>
        <color indexed="8"/>
        <rFont val="Times New Roman"/>
        <charset val="134"/>
      </rPr>
      <t xml:space="preserve">                </t>
    </r>
    <r>
      <rPr>
        <sz val="11"/>
        <color indexed="8"/>
        <rFont val="宋体"/>
        <charset val="134"/>
      </rPr>
      <t>政府性基金上解收入</t>
    </r>
  </si>
  <si>
    <r>
      <rPr>
        <sz val="11"/>
        <color indexed="8"/>
        <rFont val="Times New Roman"/>
        <charset val="134"/>
      </rPr>
      <t xml:space="preserve">        </t>
    </r>
    <r>
      <rPr>
        <sz val="11"/>
        <color indexed="8"/>
        <rFont val="宋体"/>
        <charset val="134"/>
      </rPr>
      <t>上年结余收入</t>
    </r>
  </si>
  <si>
    <r>
      <rPr>
        <sz val="11"/>
        <color indexed="8"/>
        <rFont val="Times New Roman"/>
        <charset val="134"/>
      </rPr>
      <t xml:space="preserve">        </t>
    </r>
    <r>
      <rPr>
        <sz val="11"/>
        <color indexed="8"/>
        <rFont val="宋体"/>
        <charset val="134"/>
      </rPr>
      <t>调入资金</t>
    </r>
  </si>
  <si>
    <r>
      <rPr>
        <sz val="11"/>
        <color indexed="8"/>
        <rFont val="Times New Roman"/>
        <charset val="134"/>
      </rPr>
      <t xml:space="preserve">                </t>
    </r>
    <r>
      <rPr>
        <sz val="11"/>
        <color indexed="8"/>
        <rFont val="宋体"/>
        <charset val="134"/>
      </rPr>
      <t>调入政府性基金预算资金</t>
    </r>
  </si>
  <si>
    <r>
      <rPr>
        <sz val="11"/>
        <color indexed="8"/>
        <rFont val="Times New Roman"/>
        <charset val="134"/>
      </rPr>
      <t xml:space="preserve">        </t>
    </r>
    <r>
      <rPr>
        <sz val="11"/>
        <color indexed="8"/>
        <rFont val="宋体"/>
        <charset val="134"/>
      </rPr>
      <t>地方政府专项债务转贷收入</t>
    </r>
  </si>
  <si>
    <r>
      <rPr>
        <sz val="16"/>
        <color indexed="8"/>
        <rFont val="方正楷体简体"/>
        <charset val="134"/>
      </rPr>
      <t>表五</t>
    </r>
  </si>
  <si>
    <r>
      <rPr>
        <sz val="22"/>
        <color rgb="FF000000"/>
        <rFont val="方正小标宋简体"/>
        <charset val="134"/>
      </rPr>
      <t>牟定县政府性基金预算支出</t>
    </r>
    <r>
      <rPr>
        <sz val="22"/>
        <color rgb="FF000000"/>
        <rFont val="Times New Roman"/>
        <charset val="134"/>
      </rPr>
      <t>2023</t>
    </r>
    <r>
      <rPr>
        <sz val="22"/>
        <color rgb="FF000000"/>
        <rFont val="方正小标宋简体"/>
        <charset val="134"/>
      </rPr>
      <t>年执行情况和</t>
    </r>
    <r>
      <rPr>
        <sz val="22"/>
        <color rgb="FF000000"/>
        <rFont val="Times New Roman"/>
        <charset val="134"/>
      </rPr>
      <t>2024</t>
    </r>
    <r>
      <rPr>
        <sz val="22"/>
        <color rgb="FF000000"/>
        <rFont val="方正小标宋简体"/>
        <charset val="134"/>
      </rPr>
      <t>年预算情况表</t>
    </r>
  </si>
  <si>
    <r>
      <rPr>
        <b/>
        <sz val="11"/>
        <color indexed="8"/>
        <rFont val="宋体"/>
        <charset val="134"/>
      </rPr>
      <t>项</t>
    </r>
    <r>
      <rPr>
        <b/>
        <sz val="11"/>
        <color indexed="8"/>
        <rFont val="Times New Roman"/>
        <charset val="134"/>
      </rPr>
      <t xml:space="preserve">    </t>
    </r>
    <r>
      <rPr>
        <b/>
        <sz val="11"/>
        <color indexed="8"/>
        <rFont val="宋体"/>
        <charset val="134"/>
      </rPr>
      <t>目</t>
    </r>
  </si>
  <si>
    <t>2024年预算数</t>
  </si>
  <si>
    <r>
      <rPr>
        <b/>
        <sz val="11"/>
        <color rgb="FF000000"/>
        <rFont val="宋体"/>
        <charset val="134"/>
      </rPr>
      <t>为上年</t>
    </r>
    <r>
      <rPr>
        <b/>
        <sz val="11"/>
        <color rgb="FF000000"/>
        <rFont val="Times New Roman"/>
        <charset val="134"/>
      </rPr>
      <t xml:space="preserve">                                </t>
    </r>
    <r>
      <rPr>
        <b/>
        <sz val="11"/>
        <color rgb="FF000000"/>
        <rFont val="宋体"/>
        <charset val="134"/>
      </rPr>
      <t>预算数的</t>
    </r>
    <r>
      <rPr>
        <b/>
        <sz val="11"/>
        <color rgb="FF000000"/>
        <rFont val="Times New Roman"/>
        <charset val="134"/>
      </rPr>
      <t>%</t>
    </r>
  </si>
  <si>
    <r>
      <rPr>
        <b/>
        <sz val="11"/>
        <color rgb="FF000000"/>
        <rFont val="宋体"/>
        <charset val="134"/>
      </rPr>
      <t>为上年</t>
    </r>
    <r>
      <rPr>
        <b/>
        <sz val="11"/>
        <color rgb="FF000000"/>
        <rFont val="Times New Roman"/>
        <charset val="134"/>
      </rPr>
      <t xml:space="preserve">                                </t>
    </r>
    <r>
      <rPr>
        <b/>
        <sz val="11"/>
        <color rgb="FF000000"/>
        <rFont val="宋体"/>
        <charset val="134"/>
      </rPr>
      <t>执行数的</t>
    </r>
    <r>
      <rPr>
        <b/>
        <sz val="11"/>
        <color rgb="FF000000"/>
        <rFont val="Times New Roman"/>
        <charset val="134"/>
      </rPr>
      <t>%</t>
    </r>
  </si>
  <si>
    <t>207</t>
  </si>
  <si>
    <r>
      <rPr>
        <b/>
        <sz val="11"/>
        <color indexed="8"/>
        <rFont val="宋体"/>
        <charset val="134"/>
      </rPr>
      <t>一、文化旅游体育与传媒支出</t>
    </r>
  </si>
  <si>
    <t>20707</t>
  </si>
  <si>
    <r>
      <rPr>
        <sz val="11"/>
        <color indexed="8"/>
        <rFont val="Times New Roman"/>
        <charset val="134"/>
      </rPr>
      <t xml:space="preserve">   </t>
    </r>
    <r>
      <rPr>
        <sz val="11"/>
        <color indexed="8"/>
        <rFont val="宋体"/>
        <charset val="134"/>
      </rPr>
      <t>国家电影事业发展专项资金安排的支出</t>
    </r>
  </si>
  <si>
    <t>20709</t>
  </si>
  <si>
    <r>
      <rPr>
        <sz val="11"/>
        <color indexed="8"/>
        <rFont val="Times New Roman"/>
        <charset val="134"/>
      </rPr>
      <t xml:space="preserve">    </t>
    </r>
    <r>
      <rPr>
        <sz val="11"/>
        <color indexed="8"/>
        <rFont val="宋体"/>
        <charset val="134"/>
      </rPr>
      <t>旅游发展基金支出</t>
    </r>
  </si>
  <si>
    <t>20710</t>
  </si>
  <si>
    <r>
      <rPr>
        <sz val="11"/>
        <color indexed="8"/>
        <rFont val="Times New Roman"/>
        <charset val="134"/>
      </rPr>
      <t xml:space="preserve">    </t>
    </r>
    <r>
      <rPr>
        <sz val="11"/>
        <color indexed="8"/>
        <rFont val="宋体"/>
        <charset val="134"/>
      </rPr>
      <t>国家电影事业发展专项资金对应专项债务收入安排的支出</t>
    </r>
  </si>
  <si>
    <t>208</t>
  </si>
  <si>
    <r>
      <rPr>
        <b/>
        <sz val="11"/>
        <color indexed="8"/>
        <rFont val="宋体"/>
        <charset val="134"/>
      </rPr>
      <t>二、社会保障和就业支出</t>
    </r>
  </si>
  <si>
    <t>20822</t>
  </si>
  <si>
    <r>
      <rPr>
        <sz val="11"/>
        <color indexed="8"/>
        <rFont val="Times New Roman"/>
        <charset val="134"/>
      </rPr>
      <t xml:space="preserve">    </t>
    </r>
    <r>
      <rPr>
        <sz val="11"/>
        <color indexed="8"/>
        <rFont val="宋体"/>
        <charset val="134"/>
      </rPr>
      <t>大中型水库移民后期扶持基金支出</t>
    </r>
  </si>
  <si>
    <t>2082201</t>
  </si>
  <si>
    <r>
      <rPr>
        <sz val="11"/>
        <color indexed="8"/>
        <rFont val="Times New Roman"/>
        <charset val="134"/>
      </rPr>
      <t xml:space="preserve">      </t>
    </r>
    <r>
      <rPr>
        <sz val="11"/>
        <color indexed="8"/>
        <rFont val="宋体"/>
        <charset val="134"/>
      </rPr>
      <t>移民补助</t>
    </r>
  </si>
  <si>
    <t>2082202</t>
  </si>
  <si>
    <r>
      <rPr>
        <sz val="11"/>
        <color indexed="8"/>
        <rFont val="Times New Roman"/>
        <charset val="134"/>
      </rPr>
      <t xml:space="preserve">      </t>
    </r>
    <r>
      <rPr>
        <sz val="11"/>
        <color indexed="8"/>
        <rFont val="宋体"/>
        <charset val="134"/>
      </rPr>
      <t>基础设施建设和经济发展</t>
    </r>
  </si>
  <si>
    <t>2082299</t>
  </si>
  <si>
    <r>
      <rPr>
        <sz val="11"/>
        <color indexed="8"/>
        <rFont val="Times New Roman"/>
        <charset val="134"/>
      </rPr>
      <t xml:space="preserve">      </t>
    </r>
    <r>
      <rPr>
        <sz val="11"/>
        <color indexed="8"/>
        <rFont val="宋体"/>
        <charset val="134"/>
      </rPr>
      <t>其他大中型水库移民后期扶持基金支出</t>
    </r>
  </si>
  <si>
    <t>20823</t>
  </si>
  <si>
    <r>
      <rPr>
        <sz val="11"/>
        <color indexed="8"/>
        <rFont val="Times New Roman"/>
        <charset val="134"/>
      </rPr>
      <t xml:space="preserve">    </t>
    </r>
    <r>
      <rPr>
        <sz val="11"/>
        <color indexed="8"/>
        <rFont val="宋体"/>
        <charset val="134"/>
      </rPr>
      <t>小型水库移民扶助基金安排的支出</t>
    </r>
  </si>
  <si>
    <t>20829</t>
  </si>
  <si>
    <r>
      <rPr>
        <sz val="11"/>
        <color indexed="8"/>
        <rFont val="Times New Roman"/>
        <charset val="134"/>
      </rPr>
      <t xml:space="preserve">    </t>
    </r>
    <r>
      <rPr>
        <sz val="11"/>
        <color indexed="8"/>
        <rFont val="宋体"/>
        <charset val="134"/>
      </rPr>
      <t>小型水库移民扶助基金对应专项债务收入安排的支出</t>
    </r>
  </si>
  <si>
    <t>211</t>
  </si>
  <si>
    <r>
      <rPr>
        <b/>
        <sz val="11"/>
        <color indexed="8"/>
        <rFont val="宋体"/>
        <charset val="134"/>
      </rPr>
      <t>三、节能环保支出</t>
    </r>
  </si>
  <si>
    <t>212</t>
  </si>
  <si>
    <r>
      <rPr>
        <b/>
        <sz val="11"/>
        <color rgb="FF000000"/>
        <rFont val="宋体"/>
        <charset val="134"/>
      </rPr>
      <t>四、城乡社区支出</t>
    </r>
  </si>
  <si>
    <t>21208</t>
  </si>
  <si>
    <r>
      <rPr>
        <sz val="11"/>
        <color indexed="8"/>
        <rFont val="Times New Roman"/>
        <charset val="134"/>
      </rPr>
      <t xml:space="preserve">    </t>
    </r>
    <r>
      <rPr>
        <sz val="11"/>
        <color indexed="8"/>
        <rFont val="宋体"/>
        <charset val="134"/>
      </rPr>
      <t>国有土地使用权出让收入安排的支出</t>
    </r>
  </si>
  <si>
    <t>2120801</t>
  </si>
  <si>
    <r>
      <rPr>
        <sz val="11"/>
        <color indexed="8"/>
        <rFont val="Times New Roman"/>
        <charset val="134"/>
      </rPr>
      <t xml:space="preserve">      </t>
    </r>
    <r>
      <rPr>
        <sz val="11"/>
        <color indexed="8"/>
        <rFont val="宋体"/>
        <charset val="134"/>
      </rPr>
      <t>征地和拆迁补偿支出</t>
    </r>
  </si>
  <si>
    <t>2120802</t>
  </si>
  <si>
    <r>
      <rPr>
        <sz val="11"/>
        <color indexed="8"/>
        <rFont val="Times New Roman"/>
        <charset val="134"/>
      </rPr>
      <t xml:space="preserve">      </t>
    </r>
    <r>
      <rPr>
        <sz val="11"/>
        <color indexed="8"/>
        <rFont val="宋体"/>
        <charset val="134"/>
      </rPr>
      <t>土地开发支出</t>
    </r>
  </si>
  <si>
    <t>2120803</t>
  </si>
  <si>
    <r>
      <rPr>
        <sz val="11"/>
        <color indexed="8"/>
        <rFont val="Times New Roman"/>
        <charset val="134"/>
      </rPr>
      <t xml:space="preserve">      </t>
    </r>
    <r>
      <rPr>
        <sz val="11"/>
        <color indexed="8"/>
        <rFont val="宋体"/>
        <charset val="134"/>
      </rPr>
      <t>城市建设支出</t>
    </r>
  </si>
  <si>
    <t>2120804</t>
  </si>
  <si>
    <r>
      <rPr>
        <sz val="11"/>
        <color indexed="8"/>
        <rFont val="Times New Roman"/>
        <charset val="134"/>
      </rPr>
      <t xml:space="preserve">      </t>
    </r>
    <r>
      <rPr>
        <sz val="11"/>
        <color indexed="8"/>
        <rFont val="宋体"/>
        <charset val="134"/>
      </rPr>
      <t>农村基础设施建设支出</t>
    </r>
  </si>
  <si>
    <t>2120805</t>
  </si>
  <si>
    <r>
      <rPr>
        <sz val="11"/>
        <color indexed="8"/>
        <rFont val="Times New Roman"/>
        <charset val="134"/>
      </rPr>
      <t xml:space="preserve">      </t>
    </r>
    <r>
      <rPr>
        <sz val="11"/>
        <color indexed="8"/>
        <rFont val="宋体"/>
        <charset val="134"/>
      </rPr>
      <t>补助被征地农民支出</t>
    </r>
  </si>
  <si>
    <t>2120806</t>
  </si>
  <si>
    <r>
      <rPr>
        <sz val="11"/>
        <color indexed="8"/>
        <rFont val="Times New Roman"/>
        <charset val="134"/>
      </rPr>
      <t xml:space="preserve">      </t>
    </r>
    <r>
      <rPr>
        <sz val="11"/>
        <color indexed="8"/>
        <rFont val="宋体"/>
        <charset val="134"/>
      </rPr>
      <t>土地出让业务支出</t>
    </r>
  </si>
  <si>
    <t>2120807</t>
  </si>
  <si>
    <r>
      <rPr>
        <sz val="11"/>
        <color indexed="8"/>
        <rFont val="Times New Roman"/>
        <charset val="134"/>
      </rPr>
      <t xml:space="preserve">      </t>
    </r>
    <r>
      <rPr>
        <sz val="11"/>
        <color indexed="8"/>
        <rFont val="宋体"/>
        <charset val="134"/>
      </rPr>
      <t>廉租住房支出</t>
    </r>
  </si>
  <si>
    <t>2120809</t>
  </si>
  <si>
    <r>
      <rPr>
        <sz val="11"/>
        <color indexed="8"/>
        <rFont val="Times New Roman"/>
        <charset val="134"/>
      </rPr>
      <t xml:space="preserve">      </t>
    </r>
    <r>
      <rPr>
        <sz val="11"/>
        <color indexed="8"/>
        <rFont val="宋体"/>
        <charset val="134"/>
      </rPr>
      <t>支付破产或改制企业职工安置费</t>
    </r>
  </si>
  <si>
    <t>2120810</t>
  </si>
  <si>
    <r>
      <rPr>
        <sz val="11"/>
        <color indexed="8"/>
        <rFont val="Times New Roman"/>
        <charset val="134"/>
      </rPr>
      <t xml:space="preserve">      </t>
    </r>
    <r>
      <rPr>
        <sz val="11"/>
        <color indexed="8"/>
        <rFont val="宋体"/>
        <charset val="134"/>
      </rPr>
      <t>棚户区改造支出</t>
    </r>
  </si>
  <si>
    <t>2120811</t>
  </si>
  <si>
    <r>
      <rPr>
        <sz val="11"/>
        <color indexed="8"/>
        <rFont val="Times New Roman"/>
        <charset val="134"/>
      </rPr>
      <t xml:space="preserve">      </t>
    </r>
    <r>
      <rPr>
        <sz val="11"/>
        <color indexed="8"/>
        <rFont val="宋体"/>
        <charset val="134"/>
      </rPr>
      <t>公共租赁住房支出</t>
    </r>
  </si>
  <si>
    <t>2120813</t>
  </si>
  <si>
    <r>
      <rPr>
        <sz val="11"/>
        <color indexed="8"/>
        <rFont val="Times New Roman"/>
        <charset val="134"/>
      </rPr>
      <t xml:space="preserve">      </t>
    </r>
    <r>
      <rPr>
        <sz val="11"/>
        <color indexed="8"/>
        <rFont val="宋体"/>
        <charset val="134"/>
      </rPr>
      <t>保障性住房租金补贴</t>
    </r>
  </si>
  <si>
    <t>2120814</t>
  </si>
  <si>
    <r>
      <rPr>
        <sz val="11"/>
        <color indexed="8"/>
        <rFont val="Times New Roman"/>
        <charset val="134"/>
      </rPr>
      <t xml:space="preserve">      </t>
    </r>
    <r>
      <rPr>
        <sz val="11"/>
        <color indexed="8"/>
        <rFont val="宋体"/>
        <charset val="134"/>
      </rPr>
      <t>农业生产发展支出</t>
    </r>
  </si>
  <si>
    <t>2120815</t>
  </si>
  <si>
    <r>
      <rPr>
        <sz val="11"/>
        <color indexed="8"/>
        <rFont val="Times New Roman"/>
        <charset val="134"/>
      </rPr>
      <t xml:space="preserve">      </t>
    </r>
    <r>
      <rPr>
        <sz val="11"/>
        <color indexed="8"/>
        <rFont val="宋体"/>
        <charset val="134"/>
      </rPr>
      <t>农村社会事业支出</t>
    </r>
  </si>
  <si>
    <t>2120816</t>
  </si>
  <si>
    <r>
      <rPr>
        <sz val="11"/>
        <color indexed="8"/>
        <rFont val="Times New Roman"/>
        <charset val="134"/>
      </rPr>
      <t xml:space="preserve">      </t>
    </r>
    <r>
      <rPr>
        <sz val="11"/>
        <color indexed="8"/>
        <rFont val="宋体"/>
        <charset val="134"/>
      </rPr>
      <t>农业农村生态环境支出</t>
    </r>
  </si>
  <si>
    <t>2120899</t>
  </si>
  <si>
    <r>
      <rPr>
        <sz val="11"/>
        <color indexed="8"/>
        <rFont val="Times New Roman"/>
        <charset val="134"/>
      </rPr>
      <t xml:space="preserve">      </t>
    </r>
    <r>
      <rPr>
        <sz val="11"/>
        <color indexed="8"/>
        <rFont val="宋体"/>
        <charset val="134"/>
      </rPr>
      <t>其他国有土地使用权出让收入安排的支出</t>
    </r>
  </si>
  <si>
    <t>21210</t>
  </si>
  <si>
    <r>
      <rPr>
        <sz val="11"/>
        <color indexed="8"/>
        <rFont val="Times New Roman"/>
        <charset val="134"/>
      </rPr>
      <t xml:space="preserve">    </t>
    </r>
    <r>
      <rPr>
        <sz val="11"/>
        <color indexed="8"/>
        <rFont val="宋体"/>
        <charset val="134"/>
      </rPr>
      <t>国有土地收益基金安排的支出</t>
    </r>
  </si>
  <si>
    <t>21211</t>
  </si>
  <si>
    <r>
      <rPr>
        <sz val="11"/>
        <color indexed="8"/>
        <rFont val="Times New Roman"/>
        <charset val="134"/>
      </rPr>
      <t xml:space="preserve">    </t>
    </r>
    <r>
      <rPr>
        <sz val="11"/>
        <color indexed="8"/>
        <rFont val="宋体"/>
        <charset val="134"/>
      </rPr>
      <t>农业土地开发资金安排的支出</t>
    </r>
  </si>
  <si>
    <t>21213</t>
  </si>
  <si>
    <r>
      <rPr>
        <sz val="11"/>
        <color indexed="8"/>
        <rFont val="Times New Roman"/>
        <charset val="134"/>
      </rPr>
      <t xml:space="preserve">    </t>
    </r>
    <r>
      <rPr>
        <sz val="11"/>
        <color indexed="8"/>
        <rFont val="宋体"/>
        <charset val="134"/>
      </rPr>
      <t>城市基础设施配套费安排的支出</t>
    </r>
  </si>
  <si>
    <t>21214</t>
  </si>
  <si>
    <r>
      <rPr>
        <sz val="11"/>
        <color indexed="8"/>
        <rFont val="Times New Roman"/>
        <charset val="134"/>
      </rPr>
      <t xml:space="preserve">    </t>
    </r>
    <r>
      <rPr>
        <sz val="11"/>
        <color indexed="8"/>
        <rFont val="宋体"/>
        <charset val="134"/>
      </rPr>
      <t>污水处理费安排的支出</t>
    </r>
  </si>
  <si>
    <t>2121401</t>
  </si>
  <si>
    <r>
      <rPr>
        <sz val="11"/>
        <color indexed="8"/>
        <rFont val="Times New Roman"/>
        <charset val="134"/>
      </rPr>
      <t xml:space="preserve">      </t>
    </r>
    <r>
      <rPr>
        <sz val="11"/>
        <color indexed="8"/>
        <rFont val="宋体"/>
        <charset val="134"/>
      </rPr>
      <t>污水处理设施建设和运营</t>
    </r>
  </si>
  <si>
    <t>2121402</t>
  </si>
  <si>
    <r>
      <rPr>
        <sz val="11"/>
        <color indexed="8"/>
        <rFont val="Times New Roman"/>
        <charset val="134"/>
      </rPr>
      <t xml:space="preserve">      </t>
    </r>
    <r>
      <rPr>
        <sz val="11"/>
        <color indexed="8"/>
        <rFont val="宋体"/>
        <charset val="134"/>
      </rPr>
      <t>代征手续费</t>
    </r>
  </si>
  <si>
    <t>2121499</t>
  </si>
  <si>
    <r>
      <rPr>
        <sz val="11"/>
        <color indexed="8"/>
        <rFont val="Times New Roman"/>
        <charset val="134"/>
      </rPr>
      <t xml:space="preserve">      </t>
    </r>
    <r>
      <rPr>
        <sz val="11"/>
        <color indexed="8"/>
        <rFont val="宋体"/>
        <charset val="134"/>
      </rPr>
      <t>其他污水处理费安排的支出</t>
    </r>
  </si>
  <si>
    <t>21215</t>
  </si>
  <si>
    <r>
      <rPr>
        <sz val="11"/>
        <color indexed="8"/>
        <rFont val="Times New Roman"/>
        <charset val="134"/>
      </rPr>
      <t xml:space="preserve">    </t>
    </r>
    <r>
      <rPr>
        <sz val="11"/>
        <color indexed="8"/>
        <rFont val="宋体"/>
        <charset val="134"/>
      </rPr>
      <t>土地储备专项债券收入安排的支出</t>
    </r>
  </si>
  <si>
    <t>21216</t>
  </si>
  <si>
    <r>
      <rPr>
        <sz val="11"/>
        <color indexed="8"/>
        <rFont val="Times New Roman"/>
        <charset val="134"/>
      </rPr>
      <t xml:space="preserve">    </t>
    </r>
    <r>
      <rPr>
        <sz val="11"/>
        <color indexed="8"/>
        <rFont val="宋体"/>
        <charset val="134"/>
      </rPr>
      <t>棚户区改造专项债券收入安排的支出</t>
    </r>
  </si>
  <si>
    <t>21217</t>
  </si>
  <si>
    <r>
      <rPr>
        <sz val="11"/>
        <color indexed="8"/>
        <rFont val="Times New Roman"/>
        <charset val="134"/>
      </rPr>
      <t xml:space="preserve">    </t>
    </r>
    <r>
      <rPr>
        <sz val="11"/>
        <color indexed="8"/>
        <rFont val="宋体"/>
        <charset val="134"/>
      </rPr>
      <t>城市基础设施配套费对应专项债务收入安排的支出</t>
    </r>
  </si>
  <si>
    <t>21218</t>
  </si>
  <si>
    <r>
      <rPr>
        <sz val="11"/>
        <color indexed="8"/>
        <rFont val="Times New Roman"/>
        <charset val="134"/>
      </rPr>
      <t xml:space="preserve">    </t>
    </r>
    <r>
      <rPr>
        <sz val="11"/>
        <color indexed="8"/>
        <rFont val="宋体"/>
        <charset val="134"/>
      </rPr>
      <t>污水处理费对应专项债务收入安排的支出</t>
    </r>
  </si>
  <si>
    <t>21219</t>
  </si>
  <si>
    <r>
      <rPr>
        <sz val="11"/>
        <color indexed="8"/>
        <rFont val="Times New Roman"/>
        <charset val="134"/>
      </rPr>
      <t xml:space="preserve">    </t>
    </r>
    <r>
      <rPr>
        <sz val="11"/>
        <color indexed="8"/>
        <rFont val="宋体"/>
        <charset val="134"/>
      </rPr>
      <t>国有土地使用权出让收入对应专项债务收入安排的支出</t>
    </r>
  </si>
  <si>
    <t>213</t>
  </si>
  <si>
    <r>
      <rPr>
        <b/>
        <sz val="11"/>
        <color indexed="8"/>
        <rFont val="宋体"/>
        <charset val="134"/>
      </rPr>
      <t>五、农林水支出</t>
    </r>
  </si>
  <si>
    <t>21366</t>
  </si>
  <si>
    <r>
      <rPr>
        <sz val="11"/>
        <color indexed="8"/>
        <rFont val="Times New Roman"/>
        <charset val="134"/>
      </rPr>
      <t xml:space="preserve">    </t>
    </r>
    <r>
      <rPr>
        <sz val="11"/>
        <color indexed="8"/>
        <rFont val="宋体"/>
        <charset val="134"/>
      </rPr>
      <t>大中型水库库区基金安排的支出</t>
    </r>
  </si>
  <si>
    <t>2136601</t>
  </si>
  <si>
    <t>2136602</t>
  </si>
  <si>
    <r>
      <rPr>
        <sz val="11"/>
        <color indexed="8"/>
        <rFont val="Times New Roman"/>
        <charset val="134"/>
      </rPr>
      <t xml:space="preserve">      </t>
    </r>
    <r>
      <rPr>
        <sz val="11"/>
        <color indexed="8"/>
        <rFont val="宋体"/>
        <charset val="134"/>
      </rPr>
      <t>解决移民遗留问题</t>
    </r>
  </si>
  <si>
    <t>2136603</t>
  </si>
  <si>
    <r>
      <rPr>
        <sz val="11"/>
        <color indexed="8"/>
        <rFont val="Times New Roman"/>
        <charset val="134"/>
      </rPr>
      <t xml:space="preserve">      </t>
    </r>
    <r>
      <rPr>
        <sz val="11"/>
        <color indexed="8"/>
        <rFont val="宋体"/>
        <charset val="134"/>
      </rPr>
      <t>库区防护工程维护</t>
    </r>
  </si>
  <si>
    <t>2136699</t>
  </si>
  <si>
    <r>
      <rPr>
        <sz val="11"/>
        <color indexed="8"/>
        <rFont val="Times New Roman"/>
        <charset val="134"/>
      </rPr>
      <t xml:space="preserve">      </t>
    </r>
    <r>
      <rPr>
        <sz val="11"/>
        <color indexed="8"/>
        <rFont val="宋体"/>
        <charset val="134"/>
      </rPr>
      <t>其他大中型水库库区基金支出</t>
    </r>
  </si>
  <si>
    <t>21367</t>
  </si>
  <si>
    <r>
      <rPr>
        <sz val="11"/>
        <color indexed="8"/>
        <rFont val="Times New Roman"/>
        <charset val="134"/>
      </rPr>
      <t xml:space="preserve">    </t>
    </r>
    <r>
      <rPr>
        <sz val="11"/>
        <color indexed="8"/>
        <rFont val="宋体"/>
        <charset val="134"/>
      </rPr>
      <t>三峡水库库区基金支出</t>
    </r>
  </si>
  <si>
    <t>21369</t>
  </si>
  <si>
    <r>
      <rPr>
        <sz val="11"/>
        <color indexed="8"/>
        <rFont val="Times New Roman"/>
        <charset val="134"/>
      </rPr>
      <t xml:space="preserve">    </t>
    </r>
    <r>
      <rPr>
        <sz val="11"/>
        <color indexed="8"/>
        <rFont val="宋体"/>
        <charset val="134"/>
      </rPr>
      <t>国家重大水利工程建设基金安排的支出</t>
    </r>
  </si>
  <si>
    <r>
      <rPr>
        <sz val="11"/>
        <color indexed="8"/>
        <rFont val="Times New Roman"/>
        <charset val="134"/>
      </rPr>
      <t xml:space="preserve">    </t>
    </r>
    <r>
      <rPr>
        <sz val="11"/>
        <color indexed="8"/>
        <rFont val="宋体"/>
        <charset val="134"/>
      </rPr>
      <t>大中型水库库区基金对应专项债务收入安排的支出</t>
    </r>
  </si>
  <si>
    <r>
      <rPr>
        <sz val="11"/>
        <color indexed="8"/>
        <rFont val="Times New Roman"/>
        <charset val="134"/>
      </rPr>
      <t xml:space="preserve">    </t>
    </r>
    <r>
      <rPr>
        <sz val="11"/>
        <color indexed="8"/>
        <rFont val="宋体"/>
        <charset val="134"/>
      </rPr>
      <t>国家重大水利工程建设基金对应专项债务收入安排的支出</t>
    </r>
  </si>
  <si>
    <t>214</t>
  </si>
  <si>
    <r>
      <rPr>
        <b/>
        <sz val="11"/>
        <color indexed="8"/>
        <rFont val="宋体"/>
        <charset val="134"/>
      </rPr>
      <t>六、交通运输支出</t>
    </r>
  </si>
  <si>
    <t>21471</t>
  </si>
  <si>
    <t>政府收费公路专项债券收入安排的支出</t>
  </si>
  <si>
    <t>2147101</t>
  </si>
  <si>
    <t>公路建设</t>
  </si>
  <si>
    <t>215</t>
  </si>
  <si>
    <r>
      <rPr>
        <b/>
        <sz val="11"/>
        <color indexed="8"/>
        <rFont val="宋体"/>
        <charset val="134"/>
      </rPr>
      <t>七、资源勘探工业信息等支出</t>
    </r>
  </si>
  <si>
    <r>
      <rPr>
        <b/>
        <sz val="11"/>
        <color rgb="FF000000"/>
        <rFont val="宋体"/>
        <charset val="134"/>
      </rPr>
      <t>八、其他支出</t>
    </r>
  </si>
  <si>
    <t>22904</t>
  </si>
  <si>
    <r>
      <rPr>
        <sz val="11"/>
        <color indexed="8"/>
        <rFont val="Times New Roman"/>
        <charset val="134"/>
      </rPr>
      <t xml:space="preserve">    </t>
    </r>
    <r>
      <rPr>
        <sz val="11"/>
        <color indexed="8"/>
        <rFont val="宋体"/>
        <charset val="134"/>
      </rPr>
      <t>其他政府性基金及对应专项债务收入安排的支出</t>
    </r>
  </si>
  <si>
    <t>2290401</t>
  </si>
  <si>
    <r>
      <rPr>
        <sz val="11"/>
        <color indexed="8"/>
        <rFont val="Times New Roman"/>
        <charset val="134"/>
      </rPr>
      <t xml:space="preserve">      </t>
    </r>
    <r>
      <rPr>
        <sz val="11"/>
        <color indexed="8"/>
        <rFont val="宋体"/>
        <charset val="134"/>
      </rPr>
      <t>其他政府性基金安排的支出</t>
    </r>
  </si>
  <si>
    <t>2290402</t>
  </si>
  <si>
    <r>
      <rPr>
        <sz val="11"/>
        <color indexed="8"/>
        <rFont val="Times New Roman"/>
        <charset val="134"/>
      </rPr>
      <t xml:space="preserve">      </t>
    </r>
    <r>
      <rPr>
        <sz val="11"/>
        <color indexed="8"/>
        <rFont val="宋体"/>
        <charset val="134"/>
      </rPr>
      <t>其他地方自行试点项目收益专项债券收入安排的支出</t>
    </r>
  </si>
  <si>
    <t>2290403</t>
  </si>
  <si>
    <r>
      <rPr>
        <sz val="11"/>
        <color indexed="8"/>
        <rFont val="Times New Roman"/>
        <charset val="134"/>
      </rPr>
      <t xml:space="preserve">      </t>
    </r>
    <r>
      <rPr>
        <sz val="11"/>
        <color indexed="8"/>
        <rFont val="宋体"/>
        <charset val="134"/>
      </rPr>
      <t>其他政府性基金债务收入安排的支出</t>
    </r>
  </si>
  <si>
    <t>22908</t>
  </si>
  <si>
    <r>
      <rPr>
        <sz val="11"/>
        <color indexed="8"/>
        <rFont val="Times New Roman"/>
        <charset val="134"/>
      </rPr>
      <t xml:space="preserve">    </t>
    </r>
    <r>
      <rPr>
        <sz val="11"/>
        <color indexed="8"/>
        <rFont val="宋体"/>
        <charset val="134"/>
      </rPr>
      <t>彩票发行销售机构业务费安排的支出</t>
    </r>
  </si>
  <si>
    <t>2290802</t>
  </si>
  <si>
    <r>
      <rPr>
        <sz val="11"/>
        <color indexed="8"/>
        <rFont val="Times New Roman"/>
        <charset val="134"/>
      </rPr>
      <t xml:space="preserve">      </t>
    </r>
    <r>
      <rPr>
        <sz val="11"/>
        <color indexed="8"/>
        <rFont val="宋体"/>
        <charset val="134"/>
      </rPr>
      <t>福利彩票发行机构的业务费支出</t>
    </r>
  </si>
  <si>
    <t>2290803</t>
  </si>
  <si>
    <r>
      <rPr>
        <sz val="11"/>
        <color indexed="8"/>
        <rFont val="Times New Roman"/>
        <charset val="134"/>
      </rPr>
      <t xml:space="preserve">      </t>
    </r>
    <r>
      <rPr>
        <sz val="11"/>
        <color indexed="8"/>
        <rFont val="宋体"/>
        <charset val="134"/>
      </rPr>
      <t>体育彩票发行机构的业务费支出</t>
    </r>
  </si>
  <si>
    <t>2290804</t>
  </si>
  <si>
    <r>
      <rPr>
        <sz val="11"/>
        <color indexed="8"/>
        <rFont val="Times New Roman"/>
        <charset val="134"/>
      </rPr>
      <t xml:space="preserve">      </t>
    </r>
    <r>
      <rPr>
        <sz val="11"/>
        <color indexed="8"/>
        <rFont val="宋体"/>
        <charset val="134"/>
      </rPr>
      <t>福利彩票销售机构的业务费支出</t>
    </r>
  </si>
  <si>
    <t>2290805</t>
  </si>
  <si>
    <r>
      <rPr>
        <sz val="11"/>
        <color indexed="8"/>
        <rFont val="Times New Roman"/>
        <charset val="134"/>
      </rPr>
      <t xml:space="preserve">      </t>
    </r>
    <r>
      <rPr>
        <sz val="11"/>
        <color indexed="8"/>
        <rFont val="宋体"/>
        <charset val="134"/>
      </rPr>
      <t>体育彩票销售机构的业务费支出</t>
    </r>
  </si>
  <si>
    <t>2290806</t>
  </si>
  <si>
    <r>
      <rPr>
        <sz val="11"/>
        <color indexed="8"/>
        <rFont val="Times New Roman"/>
        <charset val="134"/>
      </rPr>
      <t xml:space="preserve">      </t>
    </r>
    <r>
      <rPr>
        <sz val="11"/>
        <color indexed="8"/>
        <rFont val="宋体"/>
        <charset val="134"/>
      </rPr>
      <t>彩票兑奖周转金支出</t>
    </r>
  </si>
  <si>
    <t>2290807</t>
  </si>
  <si>
    <r>
      <rPr>
        <sz val="11"/>
        <color indexed="8"/>
        <rFont val="Times New Roman"/>
        <charset val="134"/>
      </rPr>
      <t xml:space="preserve">      </t>
    </r>
    <r>
      <rPr>
        <sz val="11"/>
        <color indexed="8"/>
        <rFont val="宋体"/>
        <charset val="134"/>
      </rPr>
      <t>彩票发行销售风险基金支出</t>
    </r>
  </si>
  <si>
    <t>2290808</t>
  </si>
  <si>
    <r>
      <rPr>
        <sz val="11"/>
        <color indexed="8"/>
        <rFont val="Times New Roman"/>
        <charset val="134"/>
      </rPr>
      <t xml:space="preserve">      </t>
    </r>
    <r>
      <rPr>
        <sz val="11"/>
        <color indexed="8"/>
        <rFont val="宋体"/>
        <charset val="134"/>
      </rPr>
      <t>彩票市场调控资金支出</t>
    </r>
  </si>
  <si>
    <t>2290899</t>
  </si>
  <si>
    <r>
      <rPr>
        <sz val="11"/>
        <color indexed="8"/>
        <rFont val="Times New Roman"/>
        <charset val="134"/>
      </rPr>
      <t xml:space="preserve">      </t>
    </r>
    <r>
      <rPr>
        <sz val="11"/>
        <color indexed="8"/>
        <rFont val="宋体"/>
        <charset val="134"/>
      </rPr>
      <t>其他彩票发行销售机构业务费安排的支出</t>
    </r>
  </si>
  <si>
    <t>22960</t>
  </si>
  <si>
    <r>
      <rPr>
        <sz val="11"/>
        <color indexed="8"/>
        <rFont val="Times New Roman"/>
        <charset val="134"/>
      </rPr>
      <t xml:space="preserve">    </t>
    </r>
    <r>
      <rPr>
        <sz val="11"/>
        <color indexed="8"/>
        <rFont val="宋体"/>
        <charset val="134"/>
      </rPr>
      <t>彩票公益金安排的支出</t>
    </r>
  </si>
  <si>
    <r>
      <rPr>
        <sz val="11"/>
        <color indexed="8"/>
        <rFont val="Times New Roman"/>
        <charset val="134"/>
      </rPr>
      <t xml:space="preserve">      </t>
    </r>
    <r>
      <rPr>
        <sz val="11"/>
        <color indexed="8"/>
        <rFont val="宋体"/>
        <charset val="134"/>
      </rPr>
      <t>用于补充全国社会保障基金的彩票公益金支出</t>
    </r>
  </si>
  <si>
    <t>2296002</t>
  </si>
  <si>
    <r>
      <rPr>
        <sz val="11"/>
        <color indexed="8"/>
        <rFont val="Times New Roman"/>
        <charset val="134"/>
      </rPr>
      <t xml:space="preserve">      </t>
    </r>
    <r>
      <rPr>
        <sz val="11"/>
        <color indexed="8"/>
        <rFont val="宋体"/>
        <charset val="134"/>
      </rPr>
      <t>用于社会福利的彩票公益金支出</t>
    </r>
  </si>
  <si>
    <t>2296003</t>
  </si>
  <si>
    <r>
      <rPr>
        <sz val="11"/>
        <color indexed="8"/>
        <rFont val="Times New Roman"/>
        <charset val="134"/>
      </rPr>
      <t xml:space="preserve">      </t>
    </r>
    <r>
      <rPr>
        <sz val="11"/>
        <color indexed="8"/>
        <rFont val="宋体"/>
        <charset val="134"/>
      </rPr>
      <t>用于体育事业的彩票公益金支出</t>
    </r>
  </si>
  <si>
    <t>2296004</t>
  </si>
  <si>
    <r>
      <rPr>
        <sz val="11"/>
        <color indexed="8"/>
        <rFont val="Times New Roman"/>
        <charset val="134"/>
      </rPr>
      <t xml:space="preserve">      </t>
    </r>
    <r>
      <rPr>
        <sz val="11"/>
        <color indexed="8"/>
        <rFont val="宋体"/>
        <charset val="134"/>
      </rPr>
      <t>用于教育事业的彩票公益金支出</t>
    </r>
  </si>
  <si>
    <t>2296005</t>
  </si>
  <si>
    <r>
      <rPr>
        <sz val="11"/>
        <color indexed="8"/>
        <rFont val="Times New Roman"/>
        <charset val="134"/>
      </rPr>
      <t xml:space="preserve">      </t>
    </r>
    <r>
      <rPr>
        <sz val="11"/>
        <color indexed="8"/>
        <rFont val="宋体"/>
        <charset val="134"/>
      </rPr>
      <t>用于红十字事业的彩票公益金支出</t>
    </r>
  </si>
  <si>
    <t>2296006</t>
  </si>
  <si>
    <r>
      <rPr>
        <sz val="11"/>
        <color indexed="8"/>
        <rFont val="Times New Roman"/>
        <charset val="134"/>
      </rPr>
      <t xml:space="preserve">      </t>
    </r>
    <r>
      <rPr>
        <sz val="11"/>
        <color indexed="8"/>
        <rFont val="宋体"/>
        <charset val="134"/>
      </rPr>
      <t>用于残疾人事业的彩票公益金支出</t>
    </r>
  </si>
  <si>
    <t>2296010</t>
  </si>
  <si>
    <r>
      <rPr>
        <sz val="11"/>
        <color indexed="8"/>
        <rFont val="Times New Roman"/>
        <charset val="134"/>
      </rPr>
      <t xml:space="preserve">      </t>
    </r>
    <r>
      <rPr>
        <sz val="11"/>
        <color indexed="8"/>
        <rFont val="宋体"/>
        <charset val="134"/>
      </rPr>
      <t>用于文化事业的彩票公益金支出</t>
    </r>
  </si>
  <si>
    <t>2296011</t>
  </si>
  <si>
    <r>
      <rPr>
        <sz val="11"/>
        <color indexed="8"/>
        <rFont val="Times New Roman"/>
        <charset val="134"/>
      </rPr>
      <t xml:space="preserve">      </t>
    </r>
    <r>
      <rPr>
        <sz val="11"/>
        <color indexed="8"/>
        <rFont val="宋体"/>
        <charset val="134"/>
      </rPr>
      <t>用于巩固脱贫衔接乡村振兴的彩票公益金支出</t>
    </r>
  </si>
  <si>
    <t>2296012</t>
  </si>
  <si>
    <r>
      <rPr>
        <sz val="11"/>
        <color indexed="8"/>
        <rFont val="Times New Roman"/>
        <charset val="134"/>
      </rPr>
      <t xml:space="preserve">      </t>
    </r>
    <r>
      <rPr>
        <sz val="11"/>
        <color indexed="8"/>
        <rFont val="宋体"/>
        <charset val="134"/>
      </rPr>
      <t>用于法律援助的彩票公益金支出</t>
    </r>
  </si>
  <si>
    <t>2296013</t>
  </si>
  <si>
    <r>
      <rPr>
        <sz val="11"/>
        <color indexed="8"/>
        <rFont val="Times New Roman"/>
        <charset val="134"/>
      </rPr>
      <t xml:space="preserve">      </t>
    </r>
    <r>
      <rPr>
        <sz val="11"/>
        <color indexed="8"/>
        <rFont val="宋体"/>
        <charset val="134"/>
      </rPr>
      <t>用于城乡医疗救助的彩票公益金支出</t>
    </r>
  </si>
  <si>
    <t>2296099</t>
  </si>
  <si>
    <r>
      <rPr>
        <sz val="11"/>
        <color indexed="8"/>
        <rFont val="Times New Roman"/>
        <charset val="134"/>
      </rPr>
      <t xml:space="preserve">      </t>
    </r>
    <r>
      <rPr>
        <sz val="11"/>
        <color indexed="8"/>
        <rFont val="宋体"/>
        <charset val="134"/>
      </rPr>
      <t>用于其他社会公益事业的彩票公益金支出</t>
    </r>
  </si>
  <si>
    <t>232</t>
  </si>
  <si>
    <r>
      <rPr>
        <b/>
        <sz val="11"/>
        <color rgb="FF000000"/>
        <rFont val="宋体"/>
        <charset val="134"/>
      </rPr>
      <t>九、债务付息支出</t>
    </r>
  </si>
  <si>
    <t>23204</t>
  </si>
  <si>
    <r>
      <rPr>
        <sz val="11"/>
        <color indexed="8"/>
        <rFont val="Times New Roman"/>
        <charset val="134"/>
      </rPr>
      <t xml:space="preserve">   </t>
    </r>
    <r>
      <rPr>
        <sz val="11"/>
        <color indexed="8"/>
        <rFont val="宋体"/>
        <charset val="134"/>
      </rPr>
      <t>地方政府专项债务付息支出</t>
    </r>
  </si>
  <si>
    <t>2320401</t>
  </si>
  <si>
    <r>
      <rPr>
        <sz val="11"/>
        <color indexed="8"/>
        <rFont val="Times New Roman"/>
        <charset val="134"/>
      </rPr>
      <t xml:space="preserve">      </t>
    </r>
    <r>
      <rPr>
        <sz val="11"/>
        <color indexed="8"/>
        <rFont val="宋体"/>
        <charset val="134"/>
      </rPr>
      <t>海南省高等级公路车辆通行附加费债务付息支出</t>
    </r>
  </si>
  <si>
    <t>2320402</t>
  </si>
  <si>
    <r>
      <rPr>
        <sz val="11"/>
        <color indexed="8"/>
        <rFont val="Times New Roman"/>
        <charset val="134"/>
      </rPr>
      <t xml:space="preserve">      </t>
    </r>
    <r>
      <rPr>
        <sz val="11"/>
        <color indexed="8"/>
        <rFont val="宋体"/>
        <charset val="134"/>
      </rPr>
      <t>港口建设费债务付息支出</t>
    </r>
  </si>
  <si>
    <t>2320405</t>
  </si>
  <si>
    <r>
      <rPr>
        <sz val="11"/>
        <color indexed="8"/>
        <rFont val="Times New Roman"/>
        <charset val="134"/>
      </rPr>
      <t xml:space="preserve">      </t>
    </r>
    <r>
      <rPr>
        <sz val="11"/>
        <color indexed="8"/>
        <rFont val="宋体"/>
        <charset val="134"/>
      </rPr>
      <t>国家电影事业发展专项资金债务付息支出</t>
    </r>
  </si>
  <si>
    <t>2320411</t>
  </si>
  <si>
    <r>
      <rPr>
        <sz val="11"/>
        <color indexed="8"/>
        <rFont val="Times New Roman"/>
        <charset val="134"/>
      </rPr>
      <t xml:space="preserve">      </t>
    </r>
    <r>
      <rPr>
        <sz val="11"/>
        <color indexed="8"/>
        <rFont val="宋体"/>
        <charset val="134"/>
      </rPr>
      <t>国有土地使用权出让金债务付息支出</t>
    </r>
  </si>
  <si>
    <t>2320413</t>
  </si>
  <si>
    <r>
      <rPr>
        <sz val="11"/>
        <color indexed="8"/>
        <rFont val="Times New Roman"/>
        <charset val="134"/>
      </rPr>
      <t xml:space="preserve">      </t>
    </r>
    <r>
      <rPr>
        <sz val="11"/>
        <color indexed="8"/>
        <rFont val="宋体"/>
        <charset val="134"/>
      </rPr>
      <t>农业土地开发资金债务付息支出</t>
    </r>
  </si>
  <si>
    <t>2320414</t>
  </si>
  <si>
    <r>
      <rPr>
        <sz val="11"/>
        <color indexed="8"/>
        <rFont val="Times New Roman"/>
        <charset val="134"/>
      </rPr>
      <t xml:space="preserve">      </t>
    </r>
    <r>
      <rPr>
        <sz val="11"/>
        <color indexed="8"/>
        <rFont val="宋体"/>
        <charset val="134"/>
      </rPr>
      <t>大中型水库库区基金债务付息支出</t>
    </r>
  </si>
  <si>
    <t>2320416</t>
  </si>
  <si>
    <r>
      <rPr>
        <sz val="11"/>
        <color indexed="8"/>
        <rFont val="Times New Roman"/>
        <charset val="134"/>
      </rPr>
      <t xml:space="preserve">      </t>
    </r>
    <r>
      <rPr>
        <sz val="11"/>
        <color indexed="8"/>
        <rFont val="宋体"/>
        <charset val="134"/>
      </rPr>
      <t>城市基础设施配套费债务付息支出</t>
    </r>
  </si>
  <si>
    <t>2320417</t>
  </si>
  <si>
    <r>
      <rPr>
        <sz val="11"/>
        <color indexed="8"/>
        <rFont val="Times New Roman"/>
        <charset val="134"/>
      </rPr>
      <t xml:space="preserve">      </t>
    </r>
    <r>
      <rPr>
        <sz val="11"/>
        <color indexed="8"/>
        <rFont val="宋体"/>
        <charset val="134"/>
      </rPr>
      <t>小型水库移民扶助基金债务付息支出</t>
    </r>
  </si>
  <si>
    <t>2320418</t>
  </si>
  <si>
    <r>
      <rPr>
        <sz val="11"/>
        <color indexed="8"/>
        <rFont val="Times New Roman"/>
        <charset val="134"/>
      </rPr>
      <t xml:space="preserve">      </t>
    </r>
    <r>
      <rPr>
        <sz val="11"/>
        <color indexed="8"/>
        <rFont val="宋体"/>
        <charset val="134"/>
      </rPr>
      <t>国家重大水利工程建设基金债务付息支出</t>
    </r>
  </si>
  <si>
    <t>2320419</t>
  </si>
  <si>
    <r>
      <rPr>
        <sz val="11"/>
        <color indexed="8"/>
        <rFont val="Times New Roman"/>
        <charset val="134"/>
      </rPr>
      <t xml:space="preserve">      </t>
    </r>
    <r>
      <rPr>
        <sz val="11"/>
        <color indexed="8"/>
        <rFont val="宋体"/>
        <charset val="134"/>
      </rPr>
      <t>车辆通行费债务付息支出</t>
    </r>
  </si>
  <si>
    <t>2320420</t>
  </si>
  <si>
    <r>
      <rPr>
        <sz val="11"/>
        <color indexed="8"/>
        <rFont val="Times New Roman"/>
        <charset val="134"/>
      </rPr>
      <t xml:space="preserve">      </t>
    </r>
    <r>
      <rPr>
        <sz val="11"/>
        <color indexed="8"/>
        <rFont val="宋体"/>
        <charset val="134"/>
      </rPr>
      <t>污水处理费债务付息支出</t>
    </r>
  </si>
  <si>
    <t>2320431</t>
  </si>
  <si>
    <r>
      <rPr>
        <sz val="11"/>
        <color indexed="8"/>
        <rFont val="Times New Roman"/>
        <charset val="134"/>
      </rPr>
      <t xml:space="preserve">      </t>
    </r>
    <r>
      <rPr>
        <sz val="11"/>
        <color indexed="8"/>
        <rFont val="宋体"/>
        <charset val="134"/>
      </rPr>
      <t>土地储备专项债券付息支出</t>
    </r>
  </si>
  <si>
    <t>2320432</t>
  </si>
  <si>
    <r>
      <rPr>
        <sz val="11"/>
        <color indexed="8"/>
        <rFont val="Times New Roman"/>
        <charset val="134"/>
      </rPr>
      <t xml:space="preserve">      </t>
    </r>
    <r>
      <rPr>
        <sz val="11"/>
        <color indexed="8"/>
        <rFont val="宋体"/>
        <charset val="134"/>
      </rPr>
      <t>政府收费公路专项债券付息支出</t>
    </r>
  </si>
  <si>
    <t>2320433</t>
  </si>
  <si>
    <r>
      <rPr>
        <sz val="11"/>
        <color indexed="8"/>
        <rFont val="Times New Roman"/>
        <charset val="134"/>
      </rPr>
      <t xml:space="preserve">      </t>
    </r>
    <r>
      <rPr>
        <sz val="11"/>
        <color indexed="8"/>
        <rFont val="宋体"/>
        <charset val="134"/>
      </rPr>
      <t>棚户区改造专项债券付息支出</t>
    </r>
  </si>
  <si>
    <t>2320498</t>
  </si>
  <si>
    <r>
      <rPr>
        <sz val="11"/>
        <color indexed="8"/>
        <rFont val="Times New Roman"/>
        <charset val="134"/>
      </rPr>
      <t xml:space="preserve">      </t>
    </r>
    <r>
      <rPr>
        <sz val="11"/>
        <color indexed="8"/>
        <rFont val="宋体"/>
        <charset val="134"/>
      </rPr>
      <t>其他地方自行试点项目收益专项债券付息支出</t>
    </r>
  </si>
  <si>
    <t>2320499</t>
  </si>
  <si>
    <r>
      <rPr>
        <sz val="11"/>
        <color indexed="8"/>
        <rFont val="Times New Roman"/>
        <charset val="134"/>
      </rPr>
      <t xml:space="preserve">      </t>
    </r>
    <r>
      <rPr>
        <sz val="11"/>
        <color indexed="8"/>
        <rFont val="宋体"/>
        <charset val="134"/>
      </rPr>
      <t>其他政府性基金债务付息支出</t>
    </r>
  </si>
  <si>
    <t>233</t>
  </si>
  <si>
    <r>
      <rPr>
        <b/>
        <sz val="11"/>
        <color rgb="FF000000"/>
        <rFont val="宋体"/>
        <charset val="134"/>
      </rPr>
      <t>十、债务发行费用支出</t>
    </r>
  </si>
  <si>
    <r>
      <rPr>
        <sz val="11"/>
        <color indexed="8"/>
        <rFont val="Times New Roman"/>
        <charset val="134"/>
      </rPr>
      <t xml:space="preserve">    </t>
    </r>
    <r>
      <rPr>
        <sz val="11"/>
        <color indexed="8"/>
        <rFont val="宋体"/>
        <charset val="134"/>
      </rPr>
      <t>地方政府专项债务发行费用支出</t>
    </r>
  </si>
  <si>
    <t>2330401</t>
  </si>
  <si>
    <r>
      <rPr>
        <sz val="11"/>
        <color indexed="8"/>
        <rFont val="Times New Roman"/>
        <charset val="134"/>
      </rPr>
      <t xml:space="preserve">      </t>
    </r>
    <r>
      <rPr>
        <sz val="11"/>
        <color indexed="8"/>
        <rFont val="宋体"/>
        <charset val="134"/>
      </rPr>
      <t>海南省高等级公路车辆通行附加费债务发行费用支出</t>
    </r>
  </si>
  <si>
    <t>2330402</t>
  </si>
  <si>
    <r>
      <rPr>
        <sz val="11"/>
        <color indexed="8"/>
        <rFont val="Times New Roman"/>
        <charset val="134"/>
      </rPr>
      <t xml:space="preserve">      </t>
    </r>
    <r>
      <rPr>
        <sz val="11"/>
        <color indexed="8"/>
        <rFont val="宋体"/>
        <charset val="134"/>
      </rPr>
      <t>港口建设费债务发行费用支出</t>
    </r>
  </si>
  <si>
    <t>2330405</t>
  </si>
  <si>
    <r>
      <rPr>
        <sz val="11"/>
        <color indexed="8"/>
        <rFont val="Times New Roman"/>
        <charset val="134"/>
      </rPr>
      <t xml:space="preserve">      </t>
    </r>
    <r>
      <rPr>
        <sz val="11"/>
        <color indexed="8"/>
        <rFont val="宋体"/>
        <charset val="134"/>
      </rPr>
      <t>国家电影事业发展专项资金债务发行费用支出</t>
    </r>
  </si>
  <si>
    <t>2330411</t>
  </si>
  <si>
    <r>
      <rPr>
        <sz val="11"/>
        <color indexed="8"/>
        <rFont val="Times New Roman"/>
        <charset val="134"/>
      </rPr>
      <t xml:space="preserve">      </t>
    </r>
    <r>
      <rPr>
        <sz val="11"/>
        <color indexed="8"/>
        <rFont val="宋体"/>
        <charset val="134"/>
      </rPr>
      <t>国有土地使用权出让金债务发行费用支出</t>
    </r>
  </si>
  <si>
    <t>2330413</t>
  </si>
  <si>
    <r>
      <rPr>
        <sz val="11"/>
        <color indexed="8"/>
        <rFont val="Times New Roman"/>
        <charset val="134"/>
      </rPr>
      <t xml:space="preserve">      </t>
    </r>
    <r>
      <rPr>
        <sz val="11"/>
        <color indexed="8"/>
        <rFont val="宋体"/>
        <charset val="134"/>
      </rPr>
      <t>农业土地开发资金债务发行费用支出</t>
    </r>
  </si>
  <si>
    <t>2330414</t>
  </si>
  <si>
    <r>
      <rPr>
        <sz val="11"/>
        <color indexed="8"/>
        <rFont val="Times New Roman"/>
        <charset val="134"/>
      </rPr>
      <t xml:space="preserve">      </t>
    </r>
    <r>
      <rPr>
        <sz val="11"/>
        <color indexed="8"/>
        <rFont val="宋体"/>
        <charset val="134"/>
      </rPr>
      <t>大中型水库库区基金债务发行费用支出</t>
    </r>
  </si>
  <si>
    <t>2330416</t>
  </si>
  <si>
    <r>
      <rPr>
        <sz val="11"/>
        <color indexed="8"/>
        <rFont val="Times New Roman"/>
        <charset val="134"/>
      </rPr>
      <t xml:space="preserve">      </t>
    </r>
    <r>
      <rPr>
        <sz val="11"/>
        <color indexed="8"/>
        <rFont val="宋体"/>
        <charset val="134"/>
      </rPr>
      <t>城市基础设施配套费债务发行费用支出</t>
    </r>
  </si>
  <si>
    <t>2330417</t>
  </si>
  <si>
    <r>
      <rPr>
        <sz val="11"/>
        <color indexed="8"/>
        <rFont val="Times New Roman"/>
        <charset val="134"/>
      </rPr>
      <t xml:space="preserve">      </t>
    </r>
    <r>
      <rPr>
        <sz val="11"/>
        <color indexed="8"/>
        <rFont val="宋体"/>
        <charset val="134"/>
      </rPr>
      <t>小型水库移民扶助基金债务发行费用支出</t>
    </r>
  </si>
  <si>
    <t>2330418</t>
  </si>
  <si>
    <r>
      <rPr>
        <sz val="11"/>
        <color indexed="8"/>
        <rFont val="Times New Roman"/>
        <charset val="134"/>
      </rPr>
      <t xml:space="preserve">      </t>
    </r>
    <r>
      <rPr>
        <sz val="11"/>
        <color indexed="8"/>
        <rFont val="宋体"/>
        <charset val="134"/>
      </rPr>
      <t>国家重大水利工程建设基金债务发行费用支出</t>
    </r>
  </si>
  <si>
    <t>2330419</t>
  </si>
  <si>
    <r>
      <rPr>
        <sz val="11"/>
        <color indexed="8"/>
        <rFont val="Times New Roman"/>
        <charset val="134"/>
      </rPr>
      <t xml:space="preserve">      </t>
    </r>
    <r>
      <rPr>
        <sz val="11"/>
        <color indexed="8"/>
        <rFont val="宋体"/>
        <charset val="134"/>
      </rPr>
      <t>车辆通行费债务发行费用支出</t>
    </r>
  </si>
  <si>
    <t>2330420</t>
  </si>
  <si>
    <r>
      <rPr>
        <sz val="11"/>
        <color indexed="8"/>
        <rFont val="Times New Roman"/>
        <charset val="134"/>
      </rPr>
      <t xml:space="preserve">      </t>
    </r>
    <r>
      <rPr>
        <sz val="11"/>
        <color indexed="8"/>
        <rFont val="宋体"/>
        <charset val="134"/>
      </rPr>
      <t>污水处理费债务发行费用支出</t>
    </r>
  </si>
  <si>
    <t>2330431</t>
  </si>
  <si>
    <r>
      <rPr>
        <sz val="11"/>
        <color indexed="8"/>
        <rFont val="Times New Roman"/>
        <charset val="134"/>
      </rPr>
      <t xml:space="preserve">      </t>
    </r>
    <r>
      <rPr>
        <sz val="11"/>
        <color indexed="8"/>
        <rFont val="宋体"/>
        <charset val="134"/>
      </rPr>
      <t>土地储备专项债券发行费用支出</t>
    </r>
  </si>
  <si>
    <t>2330432</t>
  </si>
  <si>
    <r>
      <rPr>
        <sz val="11"/>
        <color indexed="8"/>
        <rFont val="Times New Roman"/>
        <charset val="134"/>
      </rPr>
      <t xml:space="preserve">      </t>
    </r>
    <r>
      <rPr>
        <sz val="11"/>
        <color indexed="8"/>
        <rFont val="宋体"/>
        <charset val="134"/>
      </rPr>
      <t>政府收费公路专项债券发行费用支出</t>
    </r>
  </si>
  <si>
    <t>2330433</t>
  </si>
  <si>
    <r>
      <rPr>
        <sz val="11"/>
        <color indexed="8"/>
        <rFont val="Times New Roman"/>
        <charset val="134"/>
      </rPr>
      <t xml:space="preserve">      </t>
    </r>
    <r>
      <rPr>
        <sz val="11"/>
        <color indexed="8"/>
        <rFont val="宋体"/>
        <charset val="134"/>
      </rPr>
      <t>棚户区改造专项债券发行费用支出</t>
    </r>
  </si>
  <si>
    <t>2330498</t>
  </si>
  <si>
    <r>
      <rPr>
        <sz val="11"/>
        <color indexed="8"/>
        <rFont val="Times New Roman"/>
        <charset val="134"/>
      </rPr>
      <t xml:space="preserve">      </t>
    </r>
    <r>
      <rPr>
        <sz val="11"/>
        <color indexed="8"/>
        <rFont val="宋体"/>
        <charset val="134"/>
      </rPr>
      <t>其他地方自行试点项目收益专项债券发行费用支出</t>
    </r>
  </si>
  <si>
    <t>2330499</t>
  </si>
  <si>
    <r>
      <rPr>
        <sz val="11"/>
        <color indexed="8"/>
        <rFont val="Times New Roman"/>
        <charset val="134"/>
      </rPr>
      <t xml:space="preserve">      </t>
    </r>
    <r>
      <rPr>
        <sz val="11"/>
        <color indexed="8"/>
        <rFont val="宋体"/>
        <charset val="134"/>
      </rPr>
      <t>其他政府性基金债务发行费用支出</t>
    </r>
  </si>
  <si>
    <t>234</t>
  </si>
  <si>
    <r>
      <rPr>
        <b/>
        <sz val="11"/>
        <color rgb="FF000000"/>
        <rFont val="宋体"/>
        <charset val="134"/>
      </rPr>
      <t>十一、抗疫特别国债安排的支出</t>
    </r>
  </si>
  <si>
    <r>
      <rPr>
        <b/>
        <sz val="11"/>
        <rFont val="黑体"/>
        <charset val="134"/>
      </rPr>
      <t>支出合计</t>
    </r>
  </si>
  <si>
    <t>23104</t>
  </si>
  <si>
    <r>
      <rPr>
        <sz val="11"/>
        <color indexed="8"/>
        <rFont val="Times New Roman"/>
        <charset val="134"/>
      </rPr>
      <t xml:space="preserve">  </t>
    </r>
    <r>
      <rPr>
        <sz val="11"/>
        <color indexed="8"/>
        <rFont val="宋体"/>
        <charset val="134"/>
      </rPr>
      <t>地方政府专项债务还本支出</t>
    </r>
  </si>
  <si>
    <r>
      <rPr>
        <sz val="11"/>
        <color indexed="8"/>
        <rFont val="Times New Roman"/>
        <charset val="134"/>
      </rPr>
      <t xml:space="preserve">  </t>
    </r>
    <r>
      <rPr>
        <sz val="11"/>
        <color indexed="8"/>
        <rFont val="宋体"/>
        <charset val="134"/>
      </rPr>
      <t>抗疫特别国债还本支出</t>
    </r>
  </si>
  <si>
    <r>
      <rPr>
        <b/>
        <sz val="11"/>
        <rFont val="宋体"/>
        <charset val="134"/>
      </rPr>
      <t>转移性支出</t>
    </r>
  </si>
  <si>
    <r>
      <rPr>
        <sz val="11"/>
        <color indexed="8"/>
        <rFont val="Times New Roman"/>
        <charset val="134"/>
      </rPr>
      <t xml:space="preserve">  </t>
    </r>
    <r>
      <rPr>
        <sz val="11"/>
        <color indexed="8"/>
        <rFont val="宋体"/>
        <charset val="134"/>
      </rPr>
      <t>政府性基金转移支付</t>
    </r>
  </si>
  <si>
    <t>2300403</t>
  </si>
  <si>
    <r>
      <rPr>
        <sz val="11"/>
        <color indexed="8"/>
        <rFont val="Times New Roman"/>
        <charset val="134"/>
      </rPr>
      <t xml:space="preserve">    </t>
    </r>
    <r>
      <rPr>
        <sz val="11"/>
        <color indexed="8"/>
        <rFont val="宋体"/>
        <charset val="134"/>
      </rPr>
      <t>抗疫特别国债转移支付支出</t>
    </r>
  </si>
  <si>
    <t>2300404</t>
  </si>
  <si>
    <r>
      <rPr>
        <sz val="11"/>
        <color indexed="8"/>
        <rFont val="Times New Roman"/>
        <charset val="134"/>
      </rPr>
      <t xml:space="preserve">    </t>
    </r>
    <r>
      <rPr>
        <sz val="11"/>
        <color indexed="8"/>
        <rFont val="宋体"/>
        <charset val="134"/>
      </rPr>
      <t>科学技术</t>
    </r>
  </si>
  <si>
    <t>2300405</t>
  </si>
  <si>
    <r>
      <rPr>
        <sz val="11"/>
        <color indexed="8"/>
        <rFont val="Times New Roman"/>
        <charset val="134"/>
      </rPr>
      <t xml:space="preserve">    </t>
    </r>
    <r>
      <rPr>
        <sz val="11"/>
        <color indexed="8"/>
        <rFont val="宋体"/>
        <charset val="134"/>
      </rPr>
      <t>文化旅游体育与传媒</t>
    </r>
  </si>
  <si>
    <t>2300406</t>
  </si>
  <si>
    <r>
      <rPr>
        <sz val="11"/>
        <color indexed="8"/>
        <rFont val="Times New Roman"/>
        <charset val="134"/>
      </rPr>
      <t xml:space="preserve">    </t>
    </r>
    <r>
      <rPr>
        <sz val="11"/>
        <color indexed="8"/>
        <rFont val="宋体"/>
        <charset val="134"/>
      </rPr>
      <t>社会保障和就业</t>
    </r>
  </si>
  <si>
    <t>2300407</t>
  </si>
  <si>
    <r>
      <rPr>
        <sz val="11"/>
        <color indexed="8"/>
        <rFont val="Times New Roman"/>
        <charset val="134"/>
      </rPr>
      <t xml:space="preserve">    </t>
    </r>
    <r>
      <rPr>
        <sz val="11"/>
        <color indexed="8"/>
        <rFont val="宋体"/>
        <charset val="134"/>
      </rPr>
      <t>节能环保</t>
    </r>
  </si>
  <si>
    <t>2300408</t>
  </si>
  <si>
    <r>
      <rPr>
        <sz val="11"/>
        <color indexed="8"/>
        <rFont val="Times New Roman"/>
        <charset val="134"/>
      </rPr>
      <t xml:space="preserve">    </t>
    </r>
    <r>
      <rPr>
        <sz val="11"/>
        <color indexed="8"/>
        <rFont val="宋体"/>
        <charset val="134"/>
      </rPr>
      <t>城乡社区</t>
    </r>
  </si>
  <si>
    <t>2300409</t>
  </si>
  <si>
    <r>
      <rPr>
        <sz val="11"/>
        <color indexed="8"/>
        <rFont val="Times New Roman"/>
        <charset val="134"/>
      </rPr>
      <t xml:space="preserve">    </t>
    </r>
    <r>
      <rPr>
        <sz val="11"/>
        <color indexed="8"/>
        <rFont val="宋体"/>
        <charset val="134"/>
      </rPr>
      <t>农林水</t>
    </r>
  </si>
  <si>
    <t>2300410</t>
  </si>
  <si>
    <r>
      <rPr>
        <sz val="11"/>
        <color indexed="8"/>
        <rFont val="Times New Roman"/>
        <charset val="134"/>
      </rPr>
      <t xml:space="preserve">    </t>
    </r>
    <r>
      <rPr>
        <sz val="11"/>
        <color indexed="8"/>
        <rFont val="宋体"/>
        <charset val="134"/>
      </rPr>
      <t>交通运输</t>
    </r>
  </si>
  <si>
    <t>2300411</t>
  </si>
  <si>
    <r>
      <rPr>
        <sz val="11"/>
        <color indexed="8"/>
        <rFont val="Times New Roman"/>
        <charset val="134"/>
      </rPr>
      <t xml:space="preserve">    </t>
    </r>
    <r>
      <rPr>
        <sz val="11"/>
        <color indexed="8"/>
        <rFont val="宋体"/>
        <charset val="134"/>
      </rPr>
      <t>资源勘探工业信息等</t>
    </r>
  </si>
  <si>
    <t>2300499</t>
  </si>
  <si>
    <r>
      <rPr>
        <sz val="11"/>
        <color indexed="8"/>
        <rFont val="Times New Roman"/>
        <charset val="134"/>
      </rPr>
      <t xml:space="preserve">    </t>
    </r>
    <r>
      <rPr>
        <sz val="11"/>
        <color indexed="8"/>
        <rFont val="宋体"/>
        <charset val="134"/>
      </rPr>
      <t>其他支出</t>
    </r>
  </si>
  <si>
    <r>
      <rPr>
        <sz val="11"/>
        <color indexed="8"/>
        <rFont val="Times New Roman"/>
        <charset val="134"/>
      </rPr>
      <t xml:space="preserve">  </t>
    </r>
    <r>
      <rPr>
        <sz val="11"/>
        <color indexed="8"/>
        <rFont val="宋体"/>
        <charset val="134"/>
      </rPr>
      <t>政府性基金上解支出</t>
    </r>
  </si>
  <si>
    <r>
      <rPr>
        <sz val="11"/>
        <color indexed="8"/>
        <rFont val="Times New Roman"/>
        <charset val="134"/>
      </rPr>
      <t xml:space="preserve">    </t>
    </r>
    <r>
      <rPr>
        <sz val="11"/>
        <color indexed="8"/>
        <rFont val="宋体"/>
        <charset val="134"/>
      </rPr>
      <t>政府性基金上解支出</t>
    </r>
  </si>
  <si>
    <r>
      <rPr>
        <sz val="11"/>
        <color indexed="8"/>
        <rFont val="Times New Roman"/>
        <charset val="134"/>
      </rPr>
      <t xml:space="preserve">  </t>
    </r>
    <r>
      <rPr>
        <sz val="11"/>
        <color indexed="8"/>
        <rFont val="宋体"/>
        <charset val="134"/>
      </rPr>
      <t>调出资金</t>
    </r>
  </si>
  <si>
    <r>
      <rPr>
        <sz val="11"/>
        <color indexed="8"/>
        <rFont val="Times New Roman"/>
        <charset val="134"/>
      </rPr>
      <t xml:space="preserve">  </t>
    </r>
    <r>
      <rPr>
        <sz val="11"/>
        <color indexed="8"/>
        <rFont val="宋体"/>
        <charset val="134"/>
      </rPr>
      <t>年终结余</t>
    </r>
  </si>
  <si>
    <r>
      <rPr>
        <b/>
        <sz val="11"/>
        <rFont val="黑体"/>
        <charset val="134"/>
      </rPr>
      <t>支出总计</t>
    </r>
  </si>
  <si>
    <t>表六</t>
  </si>
  <si>
    <r>
      <rPr>
        <sz val="18"/>
        <rFont val="方正小标宋简体"/>
        <charset val="134"/>
      </rPr>
      <t>牟定县</t>
    </r>
    <r>
      <rPr>
        <sz val="18"/>
        <rFont val="Times New Roman"/>
        <charset val="134"/>
      </rPr>
      <t>2024</t>
    </r>
    <r>
      <rPr>
        <sz val="18"/>
        <rFont val="方正小标宋简体"/>
        <charset val="134"/>
      </rPr>
      <t>年政府性基金预算支出政府经济分类明细表</t>
    </r>
  </si>
  <si>
    <t>单位：万元</t>
  </si>
  <si>
    <t>机关工资福利支出</t>
  </si>
  <si>
    <t>机关商品和服务支出</t>
  </si>
  <si>
    <t>机关资本性支出（一）</t>
  </si>
  <si>
    <t>机关资本性支出（二）</t>
  </si>
  <si>
    <t>对事业单位经常性补助</t>
  </si>
  <si>
    <t>对事业单位资本性补助</t>
  </si>
  <si>
    <t>对企业补助</t>
  </si>
  <si>
    <t>对企业资本性支出</t>
  </si>
  <si>
    <r>
      <rPr>
        <sz val="11"/>
        <rFont val="Times New Roman"/>
        <charset val="134"/>
      </rPr>
      <t xml:space="preserve">  </t>
    </r>
    <r>
      <rPr>
        <sz val="11"/>
        <rFont val="宋体"/>
        <charset val="134"/>
      </rPr>
      <t>对企业资本性支出（一）</t>
    </r>
  </si>
  <si>
    <r>
      <rPr>
        <sz val="11"/>
        <rFont val="Times New Roman"/>
        <charset val="134"/>
      </rPr>
      <t xml:space="preserve">  </t>
    </r>
    <r>
      <rPr>
        <sz val="11"/>
        <rFont val="宋体"/>
        <charset val="134"/>
      </rPr>
      <t>对企业资本性支出（二）</t>
    </r>
  </si>
  <si>
    <t>对个人和家庭的补助</t>
  </si>
  <si>
    <t>对社会保障基金补助</t>
  </si>
  <si>
    <t>债务利息及费用支出</t>
  </si>
  <si>
    <r>
      <rPr>
        <sz val="11"/>
        <rFont val="Times New Roman"/>
        <charset val="134"/>
      </rPr>
      <t xml:space="preserve">  </t>
    </r>
    <r>
      <rPr>
        <sz val="11"/>
        <rFont val="宋体"/>
        <charset val="134"/>
      </rPr>
      <t>国外债务付息</t>
    </r>
  </si>
  <si>
    <r>
      <rPr>
        <sz val="11"/>
        <rFont val="Times New Roman"/>
        <charset val="134"/>
      </rPr>
      <t xml:space="preserve">  </t>
    </r>
    <r>
      <rPr>
        <sz val="11"/>
        <rFont val="宋体"/>
        <charset val="134"/>
      </rPr>
      <t>国外债务发行费用</t>
    </r>
  </si>
  <si>
    <t>债务还本支出</t>
  </si>
  <si>
    <r>
      <rPr>
        <sz val="11"/>
        <rFont val="Times New Roman"/>
        <charset val="134"/>
      </rPr>
      <t xml:space="preserve">  </t>
    </r>
    <r>
      <rPr>
        <sz val="11"/>
        <rFont val="宋体"/>
        <charset val="134"/>
      </rPr>
      <t>上下级政府间转移性支出</t>
    </r>
  </si>
  <si>
    <r>
      <rPr>
        <sz val="11"/>
        <rFont val="Times New Roman"/>
        <charset val="134"/>
      </rPr>
      <t xml:space="preserve">  </t>
    </r>
    <r>
      <rPr>
        <sz val="11"/>
        <rFont val="宋体"/>
        <charset val="134"/>
      </rPr>
      <t>援助其他地区支出</t>
    </r>
  </si>
  <si>
    <r>
      <rPr>
        <sz val="11"/>
        <rFont val="Times New Roman"/>
        <charset val="134"/>
      </rPr>
      <t xml:space="preserve">  </t>
    </r>
    <r>
      <rPr>
        <sz val="11"/>
        <rFont val="宋体"/>
        <charset val="134"/>
      </rPr>
      <t>债务转贷</t>
    </r>
  </si>
  <si>
    <t>预备费及预留</t>
  </si>
  <si>
    <t>其他支出</t>
  </si>
  <si>
    <t>合计</t>
  </si>
  <si>
    <t>政府性基金预算说明</t>
  </si>
  <si>
    <r>
      <rPr>
        <b/>
        <sz val="12"/>
        <rFont val="Times New Roman"/>
        <charset val="134"/>
      </rPr>
      <t xml:space="preserve">    </t>
    </r>
    <r>
      <rPr>
        <b/>
        <sz val="12"/>
        <rFont val="宋体"/>
        <charset val="134"/>
      </rPr>
      <t>一、</t>
    </r>
    <r>
      <rPr>
        <b/>
        <sz val="12"/>
        <rFont val="Times New Roman"/>
        <charset val="134"/>
      </rPr>
      <t>2023</t>
    </r>
    <r>
      <rPr>
        <b/>
        <sz val="12"/>
        <rFont val="宋体"/>
        <charset val="134"/>
      </rPr>
      <t>年政府性基金预算执行情况</t>
    </r>
    <r>
      <rPr>
        <b/>
        <sz val="12"/>
        <rFont val="Times New Roman"/>
        <charset val="134"/>
      </rPr>
      <t xml:space="preserve">                                                                                                                                                                      </t>
    </r>
    <r>
      <rPr>
        <sz val="12"/>
        <rFont val="Times New Roman"/>
        <charset val="134"/>
      </rPr>
      <t xml:space="preserve">   
        1.2023</t>
    </r>
    <r>
      <rPr>
        <sz val="12"/>
        <rFont val="宋体"/>
        <charset val="134"/>
      </rPr>
      <t>年，全县累计完成政府性基金预算收入</t>
    </r>
    <r>
      <rPr>
        <sz val="12"/>
        <rFont val="Times New Roman"/>
        <charset val="134"/>
      </rPr>
      <t>12,152</t>
    </r>
    <r>
      <rPr>
        <sz val="12"/>
        <rFont val="宋体"/>
        <charset val="134"/>
      </rPr>
      <t>万元，完成年初预算数</t>
    </r>
    <r>
      <rPr>
        <sz val="12"/>
        <rFont val="Times New Roman"/>
        <charset val="134"/>
      </rPr>
      <t>15,653</t>
    </r>
    <r>
      <rPr>
        <sz val="12"/>
        <rFont val="宋体"/>
        <charset val="134"/>
      </rPr>
      <t>万元的</t>
    </r>
    <r>
      <rPr>
        <sz val="12"/>
        <rFont val="Times New Roman"/>
        <charset val="134"/>
      </rPr>
      <t>77.6%</t>
    </r>
    <r>
      <rPr>
        <sz val="12"/>
        <rFont val="宋体"/>
        <charset val="134"/>
      </rPr>
      <t>，比上年同期</t>
    </r>
    <r>
      <rPr>
        <sz val="12"/>
        <rFont val="Times New Roman"/>
        <charset val="134"/>
      </rPr>
      <t>13,022</t>
    </r>
    <r>
      <rPr>
        <sz val="12"/>
        <rFont val="宋体"/>
        <charset val="134"/>
      </rPr>
      <t>万元减少</t>
    </r>
    <r>
      <rPr>
        <sz val="12"/>
        <rFont val="Times New Roman"/>
        <charset val="134"/>
      </rPr>
      <t>870</t>
    </r>
    <r>
      <rPr>
        <sz val="12"/>
        <rFont val="宋体"/>
        <charset val="134"/>
      </rPr>
      <t>万元，下降</t>
    </r>
    <r>
      <rPr>
        <sz val="12"/>
        <rFont val="Times New Roman"/>
        <charset val="134"/>
      </rPr>
      <t>6.7 %</t>
    </r>
    <r>
      <rPr>
        <sz val="12"/>
        <rFont val="宋体"/>
        <charset val="134"/>
      </rPr>
      <t>，政府性基金预算收入下降的主要原因是受房价下滑和购买力下降影响，土地挂牌成交数量减少。全县累计完成政府性基金预算支出</t>
    </r>
    <r>
      <rPr>
        <sz val="12"/>
        <rFont val="Times New Roman"/>
        <charset val="134"/>
      </rPr>
      <t>177,139</t>
    </r>
    <r>
      <rPr>
        <sz val="12"/>
        <rFont val="宋体"/>
        <charset val="134"/>
      </rPr>
      <t>万元，完成年初预算数</t>
    </r>
    <r>
      <rPr>
        <sz val="12"/>
        <rFont val="Times New Roman"/>
        <charset val="134"/>
      </rPr>
      <t>17,084</t>
    </r>
    <r>
      <rPr>
        <sz val="12"/>
        <rFont val="宋体"/>
        <charset val="134"/>
      </rPr>
      <t>万元的</t>
    </r>
    <r>
      <rPr>
        <sz val="12"/>
        <rFont val="Times New Roman"/>
        <charset val="134"/>
      </rPr>
      <t>1,036.9%</t>
    </r>
    <r>
      <rPr>
        <sz val="12"/>
        <rFont val="宋体"/>
        <charset val="134"/>
      </rPr>
      <t>，比上年同期</t>
    </r>
    <r>
      <rPr>
        <sz val="12"/>
        <rFont val="Times New Roman"/>
        <charset val="134"/>
      </rPr>
      <t>73,294</t>
    </r>
    <r>
      <rPr>
        <sz val="12"/>
        <rFont val="宋体"/>
        <charset val="134"/>
      </rPr>
      <t>万元增加</t>
    </r>
    <r>
      <rPr>
        <sz val="12"/>
        <rFont val="Times New Roman"/>
        <charset val="134"/>
      </rPr>
      <t>103,845</t>
    </r>
    <r>
      <rPr>
        <sz val="12"/>
        <rFont val="宋体"/>
        <charset val="134"/>
      </rPr>
      <t>万元，增长</t>
    </r>
    <r>
      <rPr>
        <sz val="12"/>
        <rFont val="Times New Roman"/>
        <charset val="134"/>
      </rPr>
      <t>241.7%</t>
    </r>
    <r>
      <rPr>
        <sz val="12"/>
        <rFont val="宋体"/>
        <charset val="134"/>
      </rPr>
      <t>。</t>
    </r>
    <r>
      <rPr>
        <sz val="12"/>
        <rFont val="Times New Roman"/>
        <charset val="134"/>
      </rPr>
      <t xml:space="preserve">                                                                                                                                                                                                       
        2.</t>
    </r>
    <r>
      <rPr>
        <sz val="12"/>
        <rFont val="宋体"/>
        <charset val="134"/>
      </rPr>
      <t>全县政府性基金预算平衡情况：政府性基金预算收入</t>
    </r>
    <r>
      <rPr>
        <sz val="12"/>
        <rFont val="Times New Roman"/>
        <charset val="134"/>
      </rPr>
      <t>12,152</t>
    </r>
    <r>
      <rPr>
        <sz val="12"/>
        <rFont val="宋体"/>
        <charset val="134"/>
      </rPr>
      <t>万元，转移性收入（上级补助收入）</t>
    </r>
    <r>
      <rPr>
        <sz val="12"/>
        <rFont val="Times New Roman"/>
        <charset val="134"/>
      </rPr>
      <t>4,085</t>
    </r>
    <r>
      <rPr>
        <sz val="12"/>
        <rFont val="宋体"/>
        <charset val="134"/>
      </rPr>
      <t>万元，上年结转收入</t>
    </r>
    <r>
      <rPr>
        <sz val="12"/>
        <rFont val="Times New Roman"/>
        <charset val="134"/>
      </rPr>
      <t>4,031</t>
    </r>
    <r>
      <rPr>
        <sz val="12"/>
        <rFont val="宋体"/>
        <charset val="134"/>
      </rPr>
      <t>万元，新增专项债券转贷收入</t>
    </r>
    <r>
      <rPr>
        <sz val="12"/>
        <rFont val="Times New Roman"/>
        <charset val="134"/>
      </rPr>
      <t>167,600</t>
    </r>
    <r>
      <rPr>
        <sz val="12"/>
        <rFont val="宋体"/>
        <charset val="134"/>
      </rPr>
      <t>万元，调入资金</t>
    </r>
    <r>
      <rPr>
        <sz val="12"/>
        <rFont val="Times New Roman"/>
        <charset val="134"/>
      </rPr>
      <t>4,827</t>
    </r>
    <r>
      <rPr>
        <sz val="12"/>
        <rFont val="宋体"/>
        <charset val="134"/>
      </rPr>
      <t>万元，收入总计</t>
    </r>
    <r>
      <rPr>
        <sz val="12"/>
        <rFont val="Times New Roman"/>
        <charset val="134"/>
      </rPr>
      <t>192,695</t>
    </r>
    <r>
      <rPr>
        <sz val="12"/>
        <rFont val="宋体"/>
        <charset val="134"/>
      </rPr>
      <t>万元；政府性基金预算支出</t>
    </r>
    <r>
      <rPr>
        <sz val="12"/>
        <rFont val="Times New Roman"/>
        <charset val="134"/>
      </rPr>
      <t>177,139</t>
    </r>
    <r>
      <rPr>
        <sz val="12"/>
        <rFont val="宋体"/>
        <charset val="134"/>
      </rPr>
      <t>万元，政府性基金上解支出</t>
    </r>
    <r>
      <rPr>
        <sz val="12"/>
        <rFont val="Times New Roman"/>
        <charset val="134"/>
      </rPr>
      <t>1,276</t>
    </r>
    <r>
      <rPr>
        <sz val="12"/>
        <rFont val="宋体"/>
        <charset val="134"/>
      </rPr>
      <t>万元，调出资金</t>
    </r>
    <r>
      <rPr>
        <sz val="12"/>
        <rFont val="Times New Roman"/>
        <charset val="134"/>
      </rPr>
      <t>10,427</t>
    </r>
    <r>
      <rPr>
        <sz val="12"/>
        <rFont val="宋体"/>
        <charset val="134"/>
      </rPr>
      <t>万元，支出总计</t>
    </r>
    <r>
      <rPr>
        <sz val="12"/>
        <rFont val="Times New Roman"/>
        <charset val="134"/>
      </rPr>
      <t>188,842</t>
    </r>
    <r>
      <rPr>
        <sz val="12"/>
        <rFont val="宋体"/>
        <charset val="134"/>
      </rPr>
      <t>万元。政府性基金预算年终结余结转</t>
    </r>
    <r>
      <rPr>
        <sz val="12"/>
        <rFont val="Times New Roman"/>
        <charset val="134"/>
      </rPr>
      <t>3,853</t>
    </r>
    <r>
      <rPr>
        <sz val="12"/>
        <rFont val="宋体"/>
        <charset val="134"/>
      </rPr>
      <t>万元，收支相抵，政府性基金预算收支平衡。</t>
    </r>
    <r>
      <rPr>
        <sz val="12"/>
        <rFont val="Times New Roman"/>
        <charset val="134"/>
      </rPr>
      <t xml:space="preserve">                                                                                                                                                                              
        </t>
    </r>
    <r>
      <rPr>
        <b/>
        <sz val="12"/>
        <rFont val="宋体"/>
        <charset val="134"/>
      </rPr>
      <t>二、</t>
    </r>
    <r>
      <rPr>
        <b/>
        <sz val="12"/>
        <rFont val="Times New Roman"/>
        <charset val="134"/>
      </rPr>
      <t>2024</t>
    </r>
    <r>
      <rPr>
        <b/>
        <sz val="12"/>
        <rFont val="宋体"/>
        <charset val="134"/>
      </rPr>
      <t>年政府性基金预算安排情况</t>
    </r>
    <r>
      <rPr>
        <b/>
        <sz val="12"/>
        <rFont val="Times New Roman"/>
        <charset val="134"/>
      </rPr>
      <t xml:space="preserve">                                                                                                                                                                         
        </t>
    </r>
    <r>
      <rPr>
        <sz val="12"/>
        <rFont val="Times New Roman"/>
        <charset val="134"/>
      </rPr>
      <t>1.2024</t>
    </r>
    <r>
      <rPr>
        <sz val="12"/>
        <rFont val="宋体"/>
        <charset val="134"/>
      </rPr>
      <t>年，全县政府性基金预算收入安排</t>
    </r>
    <r>
      <rPr>
        <sz val="12"/>
        <rFont val="Times New Roman"/>
        <charset val="134"/>
      </rPr>
      <t>15,422</t>
    </r>
    <r>
      <rPr>
        <sz val="12"/>
        <rFont val="宋体"/>
        <charset val="134"/>
      </rPr>
      <t>万元，比</t>
    </r>
    <r>
      <rPr>
        <sz val="12"/>
        <rFont val="Times New Roman"/>
        <charset val="134"/>
      </rPr>
      <t>2023</t>
    </r>
    <r>
      <rPr>
        <sz val="12"/>
        <rFont val="宋体"/>
        <charset val="134"/>
      </rPr>
      <t>年完成数</t>
    </r>
    <r>
      <rPr>
        <sz val="12"/>
        <rFont val="Times New Roman"/>
        <charset val="134"/>
      </rPr>
      <t>12,152</t>
    </r>
    <r>
      <rPr>
        <sz val="12"/>
        <rFont val="宋体"/>
        <charset val="134"/>
      </rPr>
      <t>万元增加</t>
    </r>
    <r>
      <rPr>
        <sz val="12"/>
        <rFont val="Times New Roman"/>
        <charset val="134"/>
      </rPr>
      <t>3,270</t>
    </r>
    <r>
      <rPr>
        <sz val="12"/>
        <rFont val="宋体"/>
        <charset val="134"/>
      </rPr>
      <t>万元，增长</t>
    </r>
    <r>
      <rPr>
        <sz val="12"/>
        <rFont val="Times New Roman"/>
        <charset val="134"/>
      </rPr>
      <t>26.9%</t>
    </r>
    <r>
      <rPr>
        <sz val="12"/>
        <rFont val="宋体"/>
        <charset val="134"/>
      </rPr>
      <t>。全县政府性基金预算支出安排</t>
    </r>
    <r>
      <rPr>
        <sz val="12"/>
        <rFont val="Times New Roman"/>
        <charset val="134"/>
      </rPr>
      <t>21,819</t>
    </r>
    <r>
      <rPr>
        <sz val="12"/>
        <rFont val="宋体"/>
        <charset val="134"/>
      </rPr>
      <t>万元，比</t>
    </r>
    <r>
      <rPr>
        <sz val="12"/>
        <rFont val="Times New Roman"/>
        <charset val="134"/>
      </rPr>
      <t>2023</t>
    </r>
    <r>
      <rPr>
        <sz val="12"/>
        <rFont val="宋体"/>
        <charset val="134"/>
      </rPr>
      <t>年完成数</t>
    </r>
    <r>
      <rPr>
        <sz val="12"/>
        <rFont val="Times New Roman"/>
        <charset val="134"/>
      </rPr>
      <t>177,139</t>
    </r>
    <r>
      <rPr>
        <sz val="12"/>
        <rFont val="宋体"/>
        <charset val="134"/>
      </rPr>
      <t>万元减少</t>
    </r>
    <r>
      <rPr>
        <sz val="12"/>
        <rFont val="Times New Roman"/>
        <charset val="134"/>
      </rPr>
      <t>155,320</t>
    </r>
    <r>
      <rPr>
        <sz val="12"/>
        <rFont val="宋体"/>
        <charset val="134"/>
      </rPr>
      <t>万元，下降</t>
    </r>
    <r>
      <rPr>
        <sz val="12"/>
        <rFont val="Times New Roman"/>
        <charset val="134"/>
      </rPr>
      <t>87.7%</t>
    </r>
    <r>
      <rPr>
        <sz val="12"/>
        <rFont val="宋体"/>
        <charset val="134"/>
      </rPr>
      <t>（下降较大原因是</t>
    </r>
    <r>
      <rPr>
        <sz val="12"/>
        <rFont val="Times New Roman"/>
        <charset val="134"/>
      </rPr>
      <t>2023</t>
    </r>
    <r>
      <rPr>
        <sz val="12"/>
        <rFont val="宋体"/>
        <charset val="134"/>
      </rPr>
      <t>年新增专项债券</t>
    </r>
    <r>
      <rPr>
        <sz val="12"/>
        <rFont val="Times New Roman"/>
        <charset val="134"/>
      </rPr>
      <t>167,600</t>
    </r>
    <r>
      <rPr>
        <sz val="12"/>
        <rFont val="宋体"/>
        <charset val="134"/>
      </rPr>
      <t>万元）。</t>
    </r>
    <r>
      <rPr>
        <sz val="12"/>
        <rFont val="Times New Roman"/>
        <charset val="134"/>
      </rPr>
      <t xml:space="preserve">
        2.</t>
    </r>
    <r>
      <rPr>
        <sz val="12"/>
        <rFont val="宋体"/>
        <charset val="134"/>
      </rPr>
      <t>政府性基金预算平衡情况：政府性基金预算收入</t>
    </r>
    <r>
      <rPr>
        <sz val="12"/>
        <rFont val="Times New Roman"/>
        <charset val="134"/>
      </rPr>
      <t>15,422</t>
    </r>
    <r>
      <rPr>
        <sz val="12"/>
        <rFont val="宋体"/>
        <charset val="134"/>
      </rPr>
      <t>万元，转移性收入（上级补助收入）</t>
    </r>
    <r>
      <rPr>
        <sz val="12"/>
        <rFont val="Times New Roman"/>
        <charset val="134"/>
      </rPr>
      <t>2,900</t>
    </r>
    <r>
      <rPr>
        <sz val="12"/>
        <rFont val="宋体"/>
        <charset val="134"/>
      </rPr>
      <t>万元，调入资金</t>
    </r>
    <r>
      <rPr>
        <sz val="12"/>
        <rFont val="Times New Roman"/>
        <charset val="134"/>
      </rPr>
      <t>4,850</t>
    </r>
    <r>
      <rPr>
        <sz val="12"/>
        <rFont val="宋体"/>
        <charset val="134"/>
      </rPr>
      <t>万元，地方政府专项债券转贷收入</t>
    </r>
    <r>
      <rPr>
        <sz val="12"/>
        <rFont val="Times New Roman"/>
        <charset val="134"/>
      </rPr>
      <t>230</t>
    </r>
    <r>
      <rPr>
        <sz val="12"/>
        <rFont val="宋体"/>
        <charset val="134"/>
      </rPr>
      <t>万元，上年结余收入</t>
    </r>
    <r>
      <rPr>
        <sz val="12"/>
        <rFont val="Times New Roman"/>
        <charset val="134"/>
      </rPr>
      <t>3,853</t>
    </r>
    <r>
      <rPr>
        <sz val="12"/>
        <rFont val="宋体"/>
        <charset val="134"/>
      </rPr>
      <t>万元，收入总计</t>
    </r>
    <r>
      <rPr>
        <sz val="12"/>
        <rFont val="Times New Roman"/>
        <charset val="134"/>
      </rPr>
      <t>27,255</t>
    </r>
    <r>
      <rPr>
        <sz val="12"/>
        <rFont val="宋体"/>
        <charset val="134"/>
      </rPr>
      <t>万元；政府性基金预算支出</t>
    </r>
    <r>
      <rPr>
        <sz val="12"/>
        <rFont val="Times New Roman"/>
        <charset val="134"/>
      </rPr>
      <t>21,819</t>
    </r>
    <r>
      <rPr>
        <sz val="12"/>
        <rFont val="宋体"/>
        <charset val="134"/>
      </rPr>
      <t>万元，地方政府专项债券还本支出</t>
    </r>
    <r>
      <rPr>
        <sz val="12"/>
        <rFont val="Times New Roman"/>
        <charset val="134"/>
      </rPr>
      <t>256</t>
    </r>
    <r>
      <rPr>
        <sz val="12"/>
        <rFont val="宋体"/>
        <charset val="134"/>
      </rPr>
      <t>万元，政府性基金调出资金</t>
    </r>
    <r>
      <rPr>
        <sz val="12"/>
        <rFont val="Times New Roman"/>
        <charset val="134"/>
      </rPr>
      <t>4,850</t>
    </r>
    <r>
      <rPr>
        <sz val="12"/>
        <rFont val="宋体"/>
        <charset val="134"/>
      </rPr>
      <t>万元，政府性基金上解支出</t>
    </r>
    <r>
      <rPr>
        <sz val="12"/>
        <rFont val="Times New Roman"/>
        <charset val="134"/>
      </rPr>
      <t>330</t>
    </r>
    <r>
      <rPr>
        <sz val="12"/>
        <rFont val="宋体"/>
        <charset val="134"/>
      </rPr>
      <t>万元，支出总计</t>
    </r>
    <r>
      <rPr>
        <sz val="12"/>
        <rFont val="Times New Roman"/>
        <charset val="134"/>
      </rPr>
      <t>27,255</t>
    </r>
    <r>
      <rPr>
        <sz val="12"/>
        <rFont val="宋体"/>
        <charset val="134"/>
      </rPr>
      <t>万元。收支两抵，政府性基金预算收支平衡。</t>
    </r>
  </si>
  <si>
    <t>表七</t>
  </si>
  <si>
    <r>
      <rPr>
        <sz val="18"/>
        <rFont val="方正小标宋简体"/>
        <charset val="134"/>
      </rPr>
      <t>牟定县社保基金预算收入</t>
    </r>
    <r>
      <rPr>
        <sz val="18"/>
        <rFont val="Times New Roman"/>
        <charset val="134"/>
      </rPr>
      <t>2023</t>
    </r>
    <r>
      <rPr>
        <sz val="18"/>
        <rFont val="方正小标宋简体"/>
        <charset val="134"/>
      </rPr>
      <t>年执行情况和</t>
    </r>
    <r>
      <rPr>
        <sz val="18"/>
        <rFont val="Times New Roman"/>
        <charset val="134"/>
      </rPr>
      <t>2024</t>
    </r>
    <r>
      <rPr>
        <sz val="18"/>
        <rFont val="方正小标宋简体"/>
        <charset val="134"/>
      </rPr>
      <t>年预算情况表</t>
    </r>
  </si>
  <si>
    <r>
      <rPr>
        <b/>
        <sz val="14"/>
        <rFont val="宋体"/>
        <charset val="134"/>
      </rPr>
      <t>项目</t>
    </r>
  </si>
  <si>
    <r>
      <rPr>
        <b/>
        <sz val="11"/>
        <color rgb="FF000000"/>
        <rFont val="Times New Roman"/>
        <charset val="134"/>
      </rPr>
      <t>2023</t>
    </r>
    <r>
      <rPr>
        <b/>
        <sz val="11"/>
        <color rgb="FF000000"/>
        <rFont val="宋体"/>
        <charset val="134"/>
      </rPr>
      <t>年</t>
    </r>
    <r>
      <rPr>
        <b/>
        <sz val="11"/>
        <color rgb="FF000000"/>
        <rFont val="Times New Roman"/>
        <charset val="134"/>
      </rPr>
      <t xml:space="preserve">             </t>
    </r>
    <r>
      <rPr>
        <b/>
        <sz val="11"/>
        <color rgb="FF000000"/>
        <rFont val="宋体"/>
        <charset val="134"/>
      </rPr>
      <t>预算数</t>
    </r>
  </si>
  <si>
    <r>
      <rPr>
        <b/>
        <sz val="11"/>
        <color rgb="FF000000"/>
        <rFont val="Times New Roman"/>
        <charset val="134"/>
      </rPr>
      <t>2023</t>
    </r>
    <r>
      <rPr>
        <b/>
        <sz val="11"/>
        <color rgb="FF000000"/>
        <rFont val="宋体"/>
        <charset val="134"/>
      </rPr>
      <t>年</t>
    </r>
    <r>
      <rPr>
        <b/>
        <sz val="11"/>
        <color rgb="FF000000"/>
        <rFont val="Times New Roman"/>
        <charset val="134"/>
      </rPr>
      <t xml:space="preserve">                </t>
    </r>
    <r>
      <rPr>
        <b/>
        <sz val="11"/>
        <color rgb="FF000000"/>
        <rFont val="宋体"/>
        <charset val="134"/>
      </rPr>
      <t>执行数</t>
    </r>
  </si>
  <si>
    <r>
      <rPr>
        <b/>
        <sz val="11"/>
        <color rgb="FF000000"/>
        <rFont val="宋体"/>
        <charset val="134"/>
      </rPr>
      <t>为上年</t>
    </r>
    <r>
      <rPr>
        <b/>
        <sz val="11"/>
        <color rgb="FF000000"/>
        <rFont val="Times New Roman"/>
        <charset val="134"/>
      </rPr>
      <t xml:space="preserve">            </t>
    </r>
    <r>
      <rPr>
        <b/>
        <sz val="11"/>
        <color rgb="FF000000"/>
        <rFont val="宋体"/>
        <charset val="134"/>
      </rPr>
      <t>预算数</t>
    </r>
    <r>
      <rPr>
        <b/>
        <sz val="11"/>
        <color rgb="FF000000"/>
        <rFont val="Times New Roman"/>
        <charset val="134"/>
      </rPr>
      <t>%</t>
    </r>
  </si>
  <si>
    <r>
      <rPr>
        <b/>
        <sz val="11"/>
        <color rgb="FF000000"/>
        <rFont val="宋体"/>
        <charset val="134"/>
      </rPr>
      <t>为上年</t>
    </r>
    <r>
      <rPr>
        <b/>
        <sz val="11"/>
        <color rgb="FF000000"/>
        <rFont val="Times New Roman"/>
        <charset val="134"/>
      </rPr>
      <t xml:space="preserve">                </t>
    </r>
    <r>
      <rPr>
        <b/>
        <sz val="11"/>
        <color rgb="FF000000"/>
        <rFont val="宋体"/>
        <charset val="134"/>
      </rPr>
      <t>执行数</t>
    </r>
    <r>
      <rPr>
        <b/>
        <sz val="11"/>
        <color rgb="FF000000"/>
        <rFont val="Times New Roman"/>
        <charset val="134"/>
      </rPr>
      <t>%</t>
    </r>
  </si>
  <si>
    <r>
      <rPr>
        <b/>
        <sz val="10"/>
        <color indexed="8"/>
        <rFont val="宋体"/>
        <charset val="134"/>
      </rPr>
      <t>一、企业职工基本养老保险基金收入</t>
    </r>
  </si>
  <si>
    <r>
      <rPr>
        <sz val="10"/>
        <color indexed="8"/>
        <rFont val="Times New Roman"/>
        <charset val="134"/>
      </rPr>
      <t xml:space="preserve">    </t>
    </r>
    <r>
      <rPr>
        <sz val="10"/>
        <color indexed="8"/>
        <rFont val="宋体"/>
        <charset val="134"/>
      </rPr>
      <t>其中：保险费收入</t>
    </r>
  </si>
  <si>
    <r>
      <rPr>
        <sz val="10"/>
        <color indexed="8"/>
        <rFont val="Times New Roman"/>
        <charset val="134"/>
      </rPr>
      <t xml:space="preserve">          </t>
    </r>
    <r>
      <rPr>
        <sz val="10"/>
        <color indexed="8"/>
        <rFont val="宋体"/>
        <charset val="134"/>
      </rPr>
      <t>利息收入</t>
    </r>
  </si>
  <si>
    <r>
      <rPr>
        <sz val="10"/>
        <color indexed="8"/>
        <rFont val="Times New Roman"/>
        <charset val="134"/>
      </rPr>
      <t xml:space="preserve">          </t>
    </r>
    <r>
      <rPr>
        <sz val="10"/>
        <color indexed="8"/>
        <rFont val="宋体"/>
        <charset val="134"/>
      </rPr>
      <t>财政补贴收入</t>
    </r>
  </si>
  <si>
    <r>
      <rPr>
        <b/>
        <sz val="10"/>
        <color indexed="8"/>
        <rFont val="宋体"/>
        <charset val="134"/>
      </rPr>
      <t>二、机关事业单位基本养老保险基金收入</t>
    </r>
  </si>
  <si>
    <r>
      <rPr>
        <b/>
        <sz val="10"/>
        <color indexed="8"/>
        <rFont val="宋体"/>
        <charset val="134"/>
      </rPr>
      <t>三、失业保险基金收入</t>
    </r>
  </si>
  <si>
    <r>
      <rPr>
        <b/>
        <sz val="10"/>
        <color indexed="8"/>
        <rFont val="宋体"/>
        <charset val="134"/>
      </rPr>
      <t>四、城镇职工基本医疗保险基金收入</t>
    </r>
  </si>
  <si>
    <r>
      <rPr>
        <b/>
        <sz val="10"/>
        <color indexed="8"/>
        <rFont val="宋体"/>
        <charset val="134"/>
      </rPr>
      <t>五、工伤保险基金收入</t>
    </r>
  </si>
  <si>
    <r>
      <rPr>
        <b/>
        <sz val="10"/>
        <color indexed="8"/>
        <rFont val="宋体"/>
        <charset val="134"/>
      </rPr>
      <t>六、生育保险基金收入</t>
    </r>
  </si>
  <si>
    <r>
      <rPr>
        <b/>
        <sz val="10"/>
        <color indexed="8"/>
        <rFont val="宋体"/>
        <charset val="134"/>
      </rPr>
      <t>七、城乡居民基本养老保险基金收入</t>
    </r>
  </si>
  <si>
    <r>
      <rPr>
        <b/>
        <sz val="10"/>
        <color indexed="8"/>
        <rFont val="宋体"/>
        <charset val="134"/>
      </rPr>
      <t>八、城乡居民基本医疗保险基金收入</t>
    </r>
  </si>
  <si>
    <r>
      <rPr>
        <b/>
        <sz val="10"/>
        <color indexed="8"/>
        <rFont val="宋体"/>
        <charset val="134"/>
      </rPr>
      <t>收入小计</t>
    </r>
  </si>
  <si>
    <r>
      <rPr>
        <sz val="10"/>
        <color indexed="8"/>
        <rFont val="Times New Roman"/>
        <charset val="134"/>
      </rPr>
      <t xml:space="preserve">  </t>
    </r>
    <r>
      <rPr>
        <sz val="10"/>
        <color indexed="8"/>
        <rFont val="宋体"/>
        <charset val="134"/>
      </rPr>
      <t>其中：保险费收入</t>
    </r>
  </si>
  <si>
    <r>
      <rPr>
        <sz val="10"/>
        <color indexed="8"/>
        <rFont val="Times New Roman"/>
        <charset val="134"/>
      </rPr>
      <t xml:space="preserve">        </t>
    </r>
    <r>
      <rPr>
        <sz val="10"/>
        <color indexed="8"/>
        <rFont val="宋体"/>
        <charset val="134"/>
      </rPr>
      <t>利息收入</t>
    </r>
  </si>
  <si>
    <r>
      <rPr>
        <sz val="10"/>
        <color indexed="8"/>
        <rFont val="Times New Roman"/>
        <charset val="134"/>
      </rPr>
      <t xml:space="preserve">        </t>
    </r>
    <r>
      <rPr>
        <sz val="10"/>
        <color indexed="8"/>
        <rFont val="宋体"/>
        <charset val="134"/>
      </rPr>
      <t>财政补贴收入</t>
    </r>
  </si>
  <si>
    <r>
      <rPr>
        <b/>
        <sz val="10"/>
        <color indexed="8"/>
        <rFont val="宋体"/>
        <charset val="134"/>
      </rPr>
      <t>上级补助收入</t>
    </r>
  </si>
  <si>
    <r>
      <rPr>
        <b/>
        <sz val="10"/>
        <color indexed="8"/>
        <rFont val="宋体"/>
        <charset val="134"/>
      </rPr>
      <t>下级上解收入</t>
    </r>
  </si>
  <si>
    <r>
      <rPr>
        <b/>
        <sz val="10"/>
        <color indexed="8"/>
        <rFont val="宋体"/>
        <charset val="134"/>
      </rPr>
      <t>收入合计</t>
    </r>
  </si>
  <si>
    <t>表八</t>
  </si>
  <si>
    <r>
      <rPr>
        <sz val="18"/>
        <rFont val="方正小标宋简体"/>
        <charset val="134"/>
      </rPr>
      <t>牟定县社保基金预算支出</t>
    </r>
    <r>
      <rPr>
        <sz val="18"/>
        <rFont val="Times New Roman"/>
        <charset val="134"/>
      </rPr>
      <t>2023</t>
    </r>
    <r>
      <rPr>
        <sz val="18"/>
        <rFont val="方正小标宋简体"/>
        <charset val="134"/>
      </rPr>
      <t>年执行情况和</t>
    </r>
    <r>
      <rPr>
        <sz val="18"/>
        <rFont val="Times New Roman"/>
        <charset val="134"/>
      </rPr>
      <t>2024</t>
    </r>
    <r>
      <rPr>
        <sz val="18"/>
        <rFont val="方正小标宋简体"/>
        <charset val="134"/>
      </rPr>
      <t>年预算情况表</t>
    </r>
  </si>
  <si>
    <r>
      <rPr>
        <b/>
        <sz val="10"/>
        <rFont val="宋体"/>
        <charset val="134"/>
      </rPr>
      <t>项目</t>
    </r>
  </si>
  <si>
    <t>2023年                                                                                                                                                                                             预算数</t>
  </si>
  <si>
    <t>2023年                                                                                                                                                                               执行数</t>
  </si>
  <si>
    <r>
      <rPr>
        <b/>
        <sz val="10"/>
        <rFont val="宋体"/>
        <charset val="134"/>
      </rPr>
      <t>202</t>
    </r>
    <r>
      <rPr>
        <b/>
        <sz val="10"/>
        <rFont val="宋体"/>
        <charset val="134"/>
      </rPr>
      <t>4</t>
    </r>
    <r>
      <rPr>
        <b/>
        <sz val="10"/>
        <rFont val="宋体"/>
        <charset val="134"/>
      </rPr>
      <t>年预算数</t>
    </r>
  </si>
  <si>
    <r>
      <rPr>
        <b/>
        <sz val="10"/>
        <rFont val="宋体"/>
        <charset val="134"/>
      </rPr>
      <t>金额</t>
    </r>
  </si>
  <si>
    <r>
      <rPr>
        <b/>
        <sz val="10"/>
        <rFont val="宋体"/>
        <charset val="134"/>
      </rPr>
      <t>为上年</t>
    </r>
    <r>
      <rPr>
        <b/>
        <sz val="10"/>
        <rFont val="Times New Roman"/>
        <charset val="134"/>
      </rPr>
      <t xml:space="preserve">                  </t>
    </r>
    <r>
      <rPr>
        <b/>
        <sz val="10"/>
        <rFont val="宋体"/>
        <charset val="134"/>
      </rPr>
      <t>预算数的</t>
    </r>
    <r>
      <rPr>
        <b/>
        <sz val="10"/>
        <rFont val="Times New Roman"/>
        <charset val="134"/>
      </rPr>
      <t>%</t>
    </r>
  </si>
  <si>
    <r>
      <rPr>
        <b/>
        <sz val="10"/>
        <rFont val="宋体"/>
        <charset val="134"/>
      </rPr>
      <t>为上年</t>
    </r>
    <r>
      <rPr>
        <b/>
        <sz val="10"/>
        <rFont val="Times New Roman"/>
        <charset val="134"/>
      </rPr>
      <t xml:space="preserve">                       </t>
    </r>
    <r>
      <rPr>
        <b/>
        <sz val="10"/>
        <rFont val="宋体"/>
        <charset val="134"/>
      </rPr>
      <t>执行数的</t>
    </r>
    <r>
      <rPr>
        <b/>
        <sz val="10"/>
        <rFont val="Times New Roman"/>
        <charset val="134"/>
      </rPr>
      <t>%</t>
    </r>
  </si>
  <si>
    <r>
      <rPr>
        <b/>
        <sz val="10"/>
        <color indexed="8"/>
        <rFont val="宋体"/>
        <charset val="134"/>
      </rPr>
      <t>一、企业职工基本养老保险基金支出</t>
    </r>
  </si>
  <si>
    <r>
      <rPr>
        <sz val="10"/>
        <color indexed="8"/>
        <rFont val="Times New Roman"/>
        <charset val="134"/>
      </rPr>
      <t xml:space="preserve">    </t>
    </r>
    <r>
      <rPr>
        <sz val="10"/>
        <color indexed="8"/>
        <rFont val="宋体"/>
        <charset val="134"/>
      </rPr>
      <t>其中：待遇支出</t>
    </r>
  </si>
  <si>
    <r>
      <rPr>
        <b/>
        <sz val="10"/>
        <color indexed="8"/>
        <rFont val="宋体"/>
        <charset val="134"/>
      </rPr>
      <t>二、机关事业单位基本养老保险基金支出</t>
    </r>
  </si>
  <si>
    <r>
      <rPr>
        <b/>
        <sz val="10"/>
        <color indexed="8"/>
        <rFont val="宋体"/>
        <charset val="134"/>
      </rPr>
      <t>三、失业保险基金支出</t>
    </r>
  </si>
  <si>
    <r>
      <rPr>
        <b/>
        <sz val="10"/>
        <color indexed="8"/>
        <rFont val="宋体"/>
        <charset val="134"/>
      </rPr>
      <t>四、城镇职工基本医疗保险基金支出</t>
    </r>
  </si>
  <si>
    <r>
      <rPr>
        <b/>
        <sz val="10"/>
        <color indexed="8"/>
        <rFont val="宋体"/>
        <charset val="134"/>
      </rPr>
      <t>五、工伤保险基金支出</t>
    </r>
  </si>
  <si>
    <r>
      <rPr>
        <b/>
        <sz val="10"/>
        <color indexed="8"/>
        <rFont val="宋体"/>
        <charset val="134"/>
      </rPr>
      <t>六、生育保险基金支出</t>
    </r>
  </si>
  <si>
    <r>
      <rPr>
        <b/>
        <sz val="10"/>
        <color indexed="8"/>
        <rFont val="宋体"/>
        <charset val="134"/>
      </rPr>
      <t>七、城乡居民基本养老保险基金支出</t>
    </r>
  </si>
  <si>
    <r>
      <rPr>
        <b/>
        <sz val="10"/>
        <color indexed="8"/>
        <rFont val="宋体"/>
        <charset val="134"/>
      </rPr>
      <t>八、城乡居民基本医疗保险基金支出</t>
    </r>
  </si>
  <si>
    <r>
      <rPr>
        <b/>
        <sz val="10"/>
        <color indexed="8"/>
        <rFont val="宋体"/>
        <charset val="134"/>
      </rPr>
      <t>支出小计</t>
    </r>
  </si>
  <si>
    <r>
      <rPr>
        <sz val="10"/>
        <color indexed="8"/>
        <rFont val="Times New Roman"/>
        <charset val="134"/>
      </rPr>
      <t xml:space="preserve">    </t>
    </r>
    <r>
      <rPr>
        <sz val="10"/>
        <color indexed="8"/>
        <rFont val="宋体"/>
        <charset val="134"/>
      </rPr>
      <t>其中：社会保险待遇支出</t>
    </r>
  </si>
  <si>
    <r>
      <rPr>
        <b/>
        <sz val="10"/>
        <color indexed="8"/>
        <rFont val="宋体"/>
        <charset val="134"/>
      </rPr>
      <t>补助下级支出</t>
    </r>
  </si>
  <si>
    <r>
      <rPr>
        <b/>
        <sz val="10"/>
        <color indexed="8"/>
        <rFont val="宋体"/>
        <charset val="134"/>
      </rPr>
      <t>上解上级支出</t>
    </r>
  </si>
  <si>
    <r>
      <rPr>
        <b/>
        <sz val="10"/>
        <color indexed="8"/>
        <rFont val="宋体"/>
        <charset val="134"/>
      </rPr>
      <t>支出合计</t>
    </r>
  </si>
  <si>
    <t>表九</t>
  </si>
  <si>
    <r>
      <rPr>
        <sz val="22"/>
        <rFont val="方正小标宋简体"/>
        <charset val="134"/>
      </rPr>
      <t>牟定县</t>
    </r>
    <r>
      <rPr>
        <sz val="22"/>
        <rFont val="Times New Roman"/>
        <charset val="134"/>
      </rPr>
      <t>2024</t>
    </r>
    <r>
      <rPr>
        <sz val="22"/>
        <rFont val="方正小标宋简体"/>
        <charset val="134"/>
      </rPr>
      <t>年社会保险基金结余预算表</t>
    </r>
  </si>
  <si>
    <t>2023年                                                                                                                                                                          预算数</t>
  </si>
  <si>
    <t>2023年                                                                                                                                                                                               执行数</t>
  </si>
  <si>
    <r>
      <rPr>
        <b/>
        <sz val="10"/>
        <rFont val="宋体"/>
        <charset val="134"/>
      </rPr>
      <t>为上年</t>
    </r>
    <r>
      <rPr>
        <b/>
        <sz val="10"/>
        <rFont val="Times New Roman"/>
        <charset val="134"/>
      </rPr>
      <t xml:space="preserve">              </t>
    </r>
    <r>
      <rPr>
        <b/>
        <sz val="10"/>
        <rFont val="宋体"/>
        <charset val="134"/>
      </rPr>
      <t>预算数的</t>
    </r>
    <r>
      <rPr>
        <b/>
        <sz val="10"/>
        <rFont val="Times New Roman"/>
        <charset val="134"/>
      </rPr>
      <t>%</t>
    </r>
  </si>
  <si>
    <r>
      <rPr>
        <b/>
        <sz val="10"/>
        <rFont val="宋体"/>
        <charset val="134"/>
      </rPr>
      <t>为上年</t>
    </r>
    <r>
      <rPr>
        <b/>
        <sz val="10"/>
        <rFont val="Times New Roman"/>
        <charset val="134"/>
      </rPr>
      <t xml:space="preserve">                </t>
    </r>
    <r>
      <rPr>
        <b/>
        <sz val="10"/>
        <rFont val="宋体"/>
        <charset val="134"/>
      </rPr>
      <t>执行数的</t>
    </r>
    <r>
      <rPr>
        <b/>
        <sz val="10"/>
        <rFont val="Times New Roman"/>
        <charset val="134"/>
      </rPr>
      <t>%</t>
    </r>
  </si>
  <si>
    <r>
      <rPr>
        <b/>
        <sz val="10"/>
        <color indexed="8"/>
        <rFont val="宋体"/>
        <charset val="134"/>
      </rPr>
      <t>一、企业职工基本养老保险基金本年收支结余</t>
    </r>
  </si>
  <si>
    <r>
      <rPr>
        <sz val="10"/>
        <color indexed="8"/>
        <rFont val="宋体"/>
        <charset val="134"/>
      </rPr>
      <t>二、机关事业单位基本养老保险基金本年收支结余</t>
    </r>
  </si>
  <si>
    <r>
      <rPr>
        <sz val="10"/>
        <color indexed="8"/>
        <rFont val="宋体"/>
        <charset val="134"/>
      </rPr>
      <t>三、失业保险基金本年收支结余</t>
    </r>
  </si>
  <si>
    <r>
      <rPr>
        <sz val="10"/>
        <color indexed="8"/>
        <rFont val="宋体"/>
        <charset val="134"/>
      </rPr>
      <t>四、城镇职工基本医疗保险基金本年收支结余</t>
    </r>
  </si>
  <si>
    <r>
      <rPr>
        <sz val="10"/>
        <color indexed="8"/>
        <rFont val="宋体"/>
        <charset val="134"/>
      </rPr>
      <t>五、工伤保险基金本年收支结余</t>
    </r>
  </si>
  <si>
    <r>
      <rPr>
        <sz val="10"/>
        <color indexed="8"/>
        <rFont val="宋体"/>
        <charset val="134"/>
      </rPr>
      <t>六、生育保险基金本年收支结余（或缺口）</t>
    </r>
  </si>
  <si>
    <r>
      <rPr>
        <sz val="10"/>
        <color indexed="8"/>
        <rFont val="宋体"/>
        <charset val="134"/>
      </rPr>
      <t>七、城乡居民基本养老保险基金本年收支结余</t>
    </r>
  </si>
  <si>
    <r>
      <rPr>
        <sz val="10"/>
        <color indexed="8"/>
        <rFont val="宋体"/>
        <charset val="134"/>
      </rPr>
      <t>八、城乡居民基本医疗保险基金本年收支结余</t>
    </r>
  </si>
  <si>
    <r>
      <rPr>
        <b/>
        <sz val="10"/>
        <color indexed="8"/>
        <rFont val="Times New Roman"/>
        <charset val="134"/>
      </rPr>
      <t xml:space="preserve">        </t>
    </r>
    <r>
      <rPr>
        <b/>
        <sz val="10"/>
        <color indexed="8"/>
        <rFont val="宋体"/>
        <charset val="134"/>
      </rPr>
      <t>本年收支结余</t>
    </r>
  </si>
  <si>
    <r>
      <rPr>
        <b/>
        <sz val="10"/>
        <color indexed="8"/>
        <rFont val="Times New Roman"/>
        <charset val="134"/>
      </rPr>
      <t xml:space="preserve">        </t>
    </r>
    <r>
      <rPr>
        <b/>
        <sz val="10"/>
        <color indexed="8"/>
        <rFont val="宋体"/>
        <charset val="134"/>
      </rPr>
      <t>年末滚存结余</t>
    </r>
  </si>
  <si>
    <r>
      <rPr>
        <sz val="22"/>
        <rFont val="方正小标宋简体"/>
        <charset val="134"/>
      </rPr>
      <t>社会保险基金预算说明</t>
    </r>
  </si>
  <si>
    <r>
      <rPr>
        <b/>
        <sz val="12"/>
        <rFont val="Times New Roman"/>
        <charset val="134"/>
      </rPr>
      <t xml:space="preserve">    </t>
    </r>
    <r>
      <rPr>
        <b/>
        <sz val="12"/>
        <rFont val="宋体"/>
        <charset val="134"/>
      </rPr>
      <t>一、</t>
    </r>
    <r>
      <rPr>
        <b/>
        <sz val="12"/>
        <rFont val="Times New Roman"/>
        <charset val="134"/>
      </rPr>
      <t>2023</t>
    </r>
    <r>
      <rPr>
        <b/>
        <sz val="12"/>
        <rFont val="宋体"/>
        <charset val="134"/>
      </rPr>
      <t>年社会保险基金预算执行情况</t>
    </r>
    <r>
      <rPr>
        <b/>
        <sz val="12"/>
        <rFont val="Times New Roman"/>
        <charset val="134"/>
      </rPr>
      <t xml:space="preserve">
     </t>
    </r>
    <r>
      <rPr>
        <sz val="12"/>
        <rFont val="宋体"/>
        <charset val="134"/>
      </rPr>
      <t>（一）</t>
    </r>
    <r>
      <rPr>
        <sz val="12"/>
        <rFont val="Times New Roman"/>
        <charset val="134"/>
      </rPr>
      <t>2023</t>
    </r>
    <r>
      <rPr>
        <sz val="12"/>
        <rFont val="宋体"/>
        <charset val="134"/>
      </rPr>
      <t>年，全县累计完成社会保险基金预算收入</t>
    </r>
    <r>
      <rPr>
        <sz val="12"/>
        <rFont val="Times New Roman"/>
        <charset val="134"/>
      </rPr>
      <t>33,002</t>
    </r>
    <r>
      <rPr>
        <sz val="12"/>
        <rFont val="宋体"/>
        <charset val="134"/>
      </rPr>
      <t>万元，完成年初预算数</t>
    </r>
    <r>
      <rPr>
        <sz val="12"/>
        <rFont val="Times New Roman"/>
        <charset val="134"/>
      </rPr>
      <t>32,770</t>
    </r>
    <r>
      <rPr>
        <sz val="12"/>
        <rFont val="宋体"/>
        <charset val="134"/>
      </rPr>
      <t>万元的</t>
    </r>
    <r>
      <rPr>
        <sz val="12"/>
        <rFont val="Times New Roman"/>
        <charset val="134"/>
      </rPr>
      <t>100.71%</t>
    </r>
    <r>
      <rPr>
        <sz val="12"/>
        <rFont val="宋体"/>
        <charset val="134"/>
      </rPr>
      <t>，比上年</t>
    </r>
    <r>
      <rPr>
        <sz val="12"/>
        <rFont val="Times New Roman"/>
        <charset val="134"/>
      </rPr>
      <t>29,788</t>
    </r>
    <r>
      <rPr>
        <sz val="12"/>
        <rFont val="宋体"/>
        <charset val="134"/>
      </rPr>
      <t>万元增收</t>
    </r>
    <r>
      <rPr>
        <sz val="12"/>
        <rFont val="Times New Roman"/>
        <charset val="134"/>
      </rPr>
      <t>3,214</t>
    </r>
    <r>
      <rPr>
        <sz val="12"/>
        <rFont val="宋体"/>
        <charset val="134"/>
      </rPr>
      <t>万元，增长</t>
    </r>
    <r>
      <rPr>
        <sz val="12"/>
        <rFont val="Times New Roman"/>
        <charset val="134"/>
      </rPr>
      <t>10.79%</t>
    </r>
    <r>
      <rPr>
        <sz val="12"/>
        <rFont val="宋体"/>
        <charset val="134"/>
      </rPr>
      <t>。全县累计完成社会保险基金预算支出</t>
    </r>
    <r>
      <rPr>
        <sz val="12"/>
        <rFont val="Times New Roman"/>
        <charset val="134"/>
      </rPr>
      <t>28,384</t>
    </r>
    <r>
      <rPr>
        <sz val="12"/>
        <rFont val="宋体"/>
        <charset val="134"/>
      </rPr>
      <t>万元，完成年初预算数</t>
    </r>
    <r>
      <rPr>
        <sz val="12"/>
        <rFont val="Times New Roman"/>
        <charset val="134"/>
      </rPr>
      <t>27,648</t>
    </r>
    <r>
      <rPr>
        <sz val="12"/>
        <rFont val="宋体"/>
        <charset val="134"/>
      </rPr>
      <t>万元的</t>
    </r>
    <r>
      <rPr>
        <sz val="12"/>
        <rFont val="Times New Roman"/>
        <charset val="134"/>
      </rPr>
      <t>102.66%</t>
    </r>
    <r>
      <rPr>
        <sz val="12"/>
        <rFont val="宋体"/>
        <charset val="134"/>
      </rPr>
      <t>，比上年</t>
    </r>
    <r>
      <rPr>
        <sz val="12"/>
        <rFont val="Times New Roman"/>
        <charset val="134"/>
      </rPr>
      <t>25,235</t>
    </r>
    <r>
      <rPr>
        <sz val="12"/>
        <rFont val="宋体"/>
        <charset val="134"/>
      </rPr>
      <t>万元增支</t>
    </r>
    <r>
      <rPr>
        <sz val="12"/>
        <rFont val="Times New Roman"/>
        <charset val="134"/>
      </rPr>
      <t>3,149</t>
    </r>
    <r>
      <rPr>
        <sz val="12"/>
        <rFont val="宋体"/>
        <charset val="134"/>
      </rPr>
      <t>万元，增长</t>
    </r>
    <r>
      <rPr>
        <sz val="12"/>
        <rFont val="Times New Roman"/>
        <charset val="134"/>
      </rPr>
      <t>12.48%</t>
    </r>
    <r>
      <rPr>
        <sz val="12"/>
        <rFont val="宋体"/>
        <charset val="134"/>
      </rPr>
      <t>。</t>
    </r>
    <r>
      <rPr>
        <sz val="12"/>
        <rFont val="Times New Roman"/>
        <charset val="134"/>
      </rPr>
      <t xml:space="preserve">
     </t>
    </r>
    <r>
      <rPr>
        <sz val="12"/>
        <rFont val="宋体"/>
        <charset val="134"/>
      </rPr>
      <t>（二）全县社会保险基金预算平衡情况：社会保险基金预算收入</t>
    </r>
    <r>
      <rPr>
        <sz val="12"/>
        <rFont val="Times New Roman"/>
        <charset val="134"/>
      </rPr>
      <t>33,002</t>
    </r>
    <r>
      <rPr>
        <sz val="12"/>
        <rFont val="宋体"/>
        <charset val="134"/>
      </rPr>
      <t>万元，上级补助收入</t>
    </r>
    <r>
      <rPr>
        <sz val="12"/>
        <rFont val="Times New Roman"/>
        <charset val="134"/>
      </rPr>
      <t>8,485</t>
    </r>
    <r>
      <rPr>
        <sz val="12"/>
        <rFont val="宋体"/>
        <charset val="134"/>
      </rPr>
      <t>万元，上年结余收入</t>
    </r>
    <r>
      <rPr>
        <sz val="12"/>
        <rFont val="Times New Roman"/>
        <charset val="134"/>
      </rPr>
      <t>35,749</t>
    </r>
    <r>
      <rPr>
        <sz val="12"/>
        <rFont val="宋体"/>
        <charset val="134"/>
      </rPr>
      <t>万元，收入总计</t>
    </r>
    <r>
      <rPr>
        <sz val="12"/>
        <rFont val="Times New Roman"/>
        <charset val="134"/>
      </rPr>
      <t>77,236</t>
    </r>
    <r>
      <rPr>
        <sz val="12"/>
        <rFont val="宋体"/>
        <charset val="134"/>
      </rPr>
      <t>万元。社会保险基金预算支出</t>
    </r>
    <r>
      <rPr>
        <sz val="12"/>
        <rFont val="Times New Roman"/>
        <charset val="134"/>
      </rPr>
      <t>28,384</t>
    </r>
    <r>
      <rPr>
        <sz val="12"/>
        <rFont val="宋体"/>
        <charset val="134"/>
      </rPr>
      <t>万元，上解支出</t>
    </r>
    <r>
      <rPr>
        <sz val="12"/>
        <rFont val="Times New Roman"/>
        <charset val="134"/>
      </rPr>
      <t>10,158</t>
    </r>
    <r>
      <rPr>
        <sz val="12"/>
        <rFont val="宋体"/>
        <charset val="134"/>
      </rPr>
      <t>万元，支出总计</t>
    </r>
    <r>
      <rPr>
        <sz val="12"/>
        <rFont val="Times New Roman"/>
        <charset val="134"/>
      </rPr>
      <t>38,542</t>
    </r>
    <r>
      <rPr>
        <sz val="12"/>
        <rFont val="宋体"/>
        <charset val="134"/>
      </rPr>
      <t>万元，收支相抵，本年结余</t>
    </r>
    <r>
      <rPr>
        <sz val="12"/>
        <rFont val="Times New Roman"/>
        <charset val="134"/>
      </rPr>
      <t>2,945</t>
    </r>
    <r>
      <rPr>
        <sz val="12"/>
        <rFont val="宋体"/>
        <charset val="134"/>
      </rPr>
      <t>万元，社会保险基金预算收支结余</t>
    </r>
    <r>
      <rPr>
        <sz val="12"/>
        <rFont val="Times New Roman"/>
        <charset val="134"/>
      </rPr>
      <t>38,694</t>
    </r>
    <r>
      <rPr>
        <sz val="12"/>
        <rFont val="宋体"/>
        <charset val="134"/>
      </rPr>
      <t>万元。</t>
    </r>
    <r>
      <rPr>
        <sz val="12"/>
        <rFont val="Times New Roman"/>
        <charset val="134"/>
      </rPr>
      <t xml:space="preserve">
       </t>
    </r>
    <r>
      <rPr>
        <b/>
        <sz val="12"/>
        <rFont val="宋体"/>
        <charset val="134"/>
      </rPr>
      <t>二、</t>
    </r>
    <r>
      <rPr>
        <b/>
        <sz val="12"/>
        <rFont val="Times New Roman"/>
        <charset val="134"/>
      </rPr>
      <t>2024</t>
    </r>
    <r>
      <rPr>
        <b/>
        <sz val="12"/>
        <rFont val="宋体"/>
        <charset val="134"/>
      </rPr>
      <t>年社会保险基金预算</t>
    </r>
    <r>
      <rPr>
        <b/>
        <sz val="12"/>
        <rFont val="Times New Roman"/>
        <charset val="134"/>
      </rPr>
      <t xml:space="preserve">
       </t>
    </r>
    <r>
      <rPr>
        <sz val="12"/>
        <rFont val="Times New Roman"/>
        <charset val="134"/>
      </rPr>
      <t>(</t>
    </r>
    <r>
      <rPr>
        <sz val="12"/>
        <rFont val="宋体"/>
        <charset val="134"/>
      </rPr>
      <t>一</t>
    </r>
    <r>
      <rPr>
        <sz val="12"/>
        <rFont val="Times New Roman"/>
        <charset val="134"/>
      </rPr>
      <t>)2024</t>
    </r>
    <r>
      <rPr>
        <sz val="12"/>
        <rFont val="宋体"/>
        <charset val="134"/>
      </rPr>
      <t>年，全县社会保险基金预算收入安排</t>
    </r>
    <r>
      <rPr>
        <sz val="12"/>
        <rFont val="Times New Roman"/>
        <charset val="134"/>
      </rPr>
      <t>33,471</t>
    </r>
    <r>
      <rPr>
        <sz val="12"/>
        <rFont val="宋体"/>
        <charset val="134"/>
      </rPr>
      <t>万元，比</t>
    </r>
    <r>
      <rPr>
        <sz val="12"/>
        <rFont val="Times New Roman"/>
        <charset val="134"/>
      </rPr>
      <t>2023</t>
    </r>
    <r>
      <rPr>
        <sz val="12"/>
        <rFont val="宋体"/>
        <charset val="134"/>
      </rPr>
      <t>年完成数</t>
    </r>
    <r>
      <rPr>
        <sz val="12"/>
        <rFont val="Times New Roman"/>
        <charset val="134"/>
      </rPr>
      <t>33,002</t>
    </r>
    <r>
      <rPr>
        <sz val="12"/>
        <rFont val="宋体"/>
        <charset val="134"/>
      </rPr>
      <t>万元增加</t>
    </r>
    <r>
      <rPr>
        <sz val="12"/>
        <rFont val="Times New Roman"/>
        <charset val="134"/>
      </rPr>
      <t>469</t>
    </r>
    <r>
      <rPr>
        <sz val="12"/>
        <rFont val="宋体"/>
        <charset val="134"/>
      </rPr>
      <t>万元，增长</t>
    </r>
    <r>
      <rPr>
        <sz val="12"/>
        <rFont val="Times New Roman"/>
        <charset val="134"/>
      </rPr>
      <t>1.42%</t>
    </r>
    <r>
      <rPr>
        <sz val="12"/>
        <rFont val="宋体"/>
        <charset val="134"/>
      </rPr>
      <t>。全县社会保险基金预算支出安排</t>
    </r>
    <r>
      <rPr>
        <sz val="12"/>
        <rFont val="Times New Roman"/>
        <charset val="134"/>
      </rPr>
      <t>30,851</t>
    </r>
    <r>
      <rPr>
        <sz val="12"/>
        <rFont val="宋体"/>
        <charset val="134"/>
      </rPr>
      <t>万元，比</t>
    </r>
    <r>
      <rPr>
        <sz val="12"/>
        <rFont val="Times New Roman"/>
        <charset val="134"/>
      </rPr>
      <t>2023</t>
    </r>
    <r>
      <rPr>
        <sz val="12"/>
        <rFont val="宋体"/>
        <charset val="134"/>
      </rPr>
      <t>年完成数</t>
    </r>
    <r>
      <rPr>
        <sz val="12"/>
        <rFont val="Times New Roman"/>
        <charset val="134"/>
      </rPr>
      <t>28,384</t>
    </r>
    <r>
      <rPr>
        <sz val="12"/>
        <rFont val="宋体"/>
        <charset val="134"/>
      </rPr>
      <t>万元增加</t>
    </r>
    <r>
      <rPr>
        <sz val="12"/>
        <rFont val="Times New Roman"/>
        <charset val="134"/>
      </rPr>
      <t>2,467</t>
    </r>
    <r>
      <rPr>
        <sz val="12"/>
        <rFont val="宋体"/>
        <charset val="134"/>
      </rPr>
      <t>万元，增长</t>
    </r>
    <r>
      <rPr>
        <sz val="12"/>
        <rFont val="Times New Roman"/>
        <charset val="134"/>
      </rPr>
      <t>8.69%</t>
    </r>
    <r>
      <rPr>
        <sz val="12"/>
        <rFont val="宋体"/>
        <charset val="134"/>
      </rPr>
      <t>。</t>
    </r>
    <r>
      <rPr>
        <sz val="12"/>
        <rFont val="Times New Roman"/>
        <charset val="134"/>
      </rPr>
      <t xml:space="preserve">
     </t>
    </r>
    <r>
      <rPr>
        <sz val="12"/>
        <rFont val="宋体"/>
        <charset val="134"/>
      </rPr>
      <t>（二）社会保险基金预算平衡情况：社会保险基金预算收入</t>
    </r>
    <r>
      <rPr>
        <sz val="12"/>
        <rFont val="Times New Roman"/>
        <charset val="134"/>
      </rPr>
      <t>33,471</t>
    </r>
    <r>
      <rPr>
        <sz val="12"/>
        <rFont val="宋体"/>
        <charset val="134"/>
      </rPr>
      <t>万元，上级补助收入</t>
    </r>
    <r>
      <rPr>
        <sz val="12"/>
        <rFont val="Times New Roman"/>
        <charset val="134"/>
      </rPr>
      <t>15,988</t>
    </r>
    <r>
      <rPr>
        <sz val="12"/>
        <rFont val="宋体"/>
        <charset val="134"/>
      </rPr>
      <t>万元，上年结余收入</t>
    </r>
    <r>
      <rPr>
        <sz val="12"/>
        <rFont val="Times New Roman"/>
        <charset val="134"/>
      </rPr>
      <t>38,777</t>
    </r>
    <r>
      <rPr>
        <sz val="12"/>
        <rFont val="宋体"/>
        <charset val="134"/>
      </rPr>
      <t>万元，收入总计</t>
    </r>
    <r>
      <rPr>
        <sz val="12"/>
        <rFont val="Times New Roman"/>
        <charset val="134"/>
      </rPr>
      <t>88,236</t>
    </r>
    <r>
      <rPr>
        <sz val="12"/>
        <rFont val="宋体"/>
        <charset val="134"/>
      </rPr>
      <t>万元；社会保险基金预算支出</t>
    </r>
    <r>
      <rPr>
        <sz val="12"/>
        <rFont val="Times New Roman"/>
        <charset val="134"/>
      </rPr>
      <t>30,851</t>
    </r>
    <r>
      <rPr>
        <sz val="12"/>
        <rFont val="宋体"/>
        <charset val="134"/>
      </rPr>
      <t>万元，上解支出</t>
    </r>
    <r>
      <rPr>
        <sz val="12"/>
        <rFont val="Times New Roman"/>
        <charset val="134"/>
      </rPr>
      <t>22,637</t>
    </r>
    <r>
      <rPr>
        <sz val="12"/>
        <rFont val="宋体"/>
        <charset val="134"/>
      </rPr>
      <t>万元，支出总计</t>
    </r>
    <r>
      <rPr>
        <sz val="12"/>
        <rFont val="Times New Roman"/>
        <charset val="134"/>
      </rPr>
      <t>53,488</t>
    </r>
    <r>
      <rPr>
        <sz val="12"/>
        <rFont val="宋体"/>
        <charset val="134"/>
      </rPr>
      <t>万元。收支相抵，年终滚存结余</t>
    </r>
    <r>
      <rPr>
        <sz val="12"/>
        <rFont val="Times New Roman"/>
        <charset val="134"/>
      </rPr>
      <t>34,748</t>
    </r>
    <r>
      <rPr>
        <sz val="12"/>
        <rFont val="宋体"/>
        <charset val="134"/>
      </rPr>
      <t>万元。</t>
    </r>
    <r>
      <rPr>
        <sz val="12"/>
        <rFont val="Times New Roman"/>
        <charset val="134"/>
      </rPr>
      <t xml:space="preserve">
</t>
    </r>
  </si>
  <si>
    <r>
      <rPr>
        <sz val="16"/>
        <rFont val="方正楷体简体"/>
        <charset val="134"/>
      </rPr>
      <t>表十</t>
    </r>
  </si>
  <si>
    <r>
      <rPr>
        <sz val="20"/>
        <rFont val="方正小标宋简体"/>
        <charset val="134"/>
      </rPr>
      <t>牟定县国有资本经营预算收入</t>
    </r>
    <r>
      <rPr>
        <sz val="20"/>
        <rFont val="Times New Roman"/>
        <charset val="134"/>
      </rPr>
      <t>2023</t>
    </r>
    <r>
      <rPr>
        <sz val="20"/>
        <rFont val="方正小标宋简体"/>
        <charset val="134"/>
      </rPr>
      <t>年执行情况</t>
    </r>
    <r>
      <rPr>
        <sz val="20"/>
        <rFont val="Times New Roman"/>
        <charset val="134"/>
      </rPr>
      <t xml:space="preserve">                          </t>
    </r>
    <r>
      <rPr>
        <sz val="20"/>
        <rFont val="方正小标宋简体"/>
        <charset val="134"/>
      </rPr>
      <t>和</t>
    </r>
    <r>
      <rPr>
        <sz val="20"/>
        <rFont val="Times New Roman"/>
        <charset val="134"/>
      </rPr>
      <t>2024</t>
    </r>
    <r>
      <rPr>
        <sz val="20"/>
        <rFont val="方正小标宋简体"/>
        <charset val="134"/>
      </rPr>
      <t>年预算情况表</t>
    </r>
  </si>
  <si>
    <r>
      <rPr>
        <sz val="12"/>
        <rFont val="宋体"/>
        <charset val="134"/>
      </rPr>
      <t>金额单位：万元（取整）</t>
    </r>
  </si>
  <si>
    <r>
      <rPr>
        <b/>
        <sz val="10"/>
        <rFont val="宋体"/>
        <charset val="134"/>
      </rPr>
      <t>科目编码</t>
    </r>
  </si>
  <si>
    <r>
      <rPr>
        <b/>
        <sz val="10"/>
        <rFont val="宋体"/>
        <charset val="134"/>
      </rPr>
      <t>科目名称</t>
    </r>
  </si>
  <si>
    <r>
      <rPr>
        <b/>
        <sz val="10"/>
        <rFont val="Times New Roman"/>
        <charset val="134"/>
      </rPr>
      <t>2024</t>
    </r>
    <r>
      <rPr>
        <b/>
        <sz val="10"/>
        <rFont val="宋体"/>
        <charset val="134"/>
      </rPr>
      <t>年</t>
    </r>
    <r>
      <rPr>
        <b/>
        <sz val="10"/>
        <rFont val="Times New Roman"/>
        <charset val="134"/>
      </rPr>
      <t xml:space="preserve">                    </t>
    </r>
    <r>
      <rPr>
        <b/>
        <sz val="10"/>
        <rFont val="宋体"/>
        <charset val="134"/>
      </rPr>
      <t>预算数</t>
    </r>
  </si>
  <si>
    <r>
      <rPr>
        <b/>
        <sz val="10"/>
        <rFont val="Times New Roman"/>
        <charset val="134"/>
      </rPr>
      <t>2023</t>
    </r>
    <r>
      <rPr>
        <b/>
        <sz val="10"/>
        <rFont val="宋体"/>
        <charset val="134"/>
      </rPr>
      <t>年</t>
    </r>
    <r>
      <rPr>
        <b/>
        <sz val="10"/>
        <rFont val="Times New Roman"/>
        <charset val="134"/>
      </rPr>
      <t xml:space="preserve">         </t>
    </r>
    <r>
      <rPr>
        <b/>
        <sz val="10"/>
        <rFont val="宋体"/>
        <charset val="134"/>
      </rPr>
      <t>执行数</t>
    </r>
  </si>
  <si>
    <r>
      <rPr>
        <b/>
        <sz val="10"/>
        <rFont val="宋体"/>
        <charset val="134"/>
      </rPr>
      <t>预算数比上年执行数增减额</t>
    </r>
  </si>
  <si>
    <r>
      <rPr>
        <b/>
        <sz val="10"/>
        <rFont val="宋体"/>
        <charset val="134"/>
      </rPr>
      <t>增减</t>
    </r>
    <r>
      <rPr>
        <b/>
        <sz val="10"/>
        <rFont val="Times New Roman"/>
        <charset val="134"/>
      </rPr>
      <t xml:space="preserve">            </t>
    </r>
    <r>
      <rPr>
        <b/>
        <sz val="10"/>
        <rFont val="宋体"/>
        <charset val="134"/>
      </rPr>
      <t>幅度</t>
    </r>
    <r>
      <rPr>
        <b/>
        <sz val="10"/>
        <rFont val="Times New Roman"/>
        <charset val="134"/>
      </rPr>
      <t>%</t>
    </r>
  </si>
  <si>
    <r>
      <rPr>
        <b/>
        <sz val="10"/>
        <rFont val="宋体"/>
        <charset val="134"/>
      </rPr>
      <t>增减</t>
    </r>
    <r>
      <rPr>
        <b/>
        <sz val="10"/>
        <rFont val="Times New Roman"/>
        <charset val="134"/>
      </rPr>
      <t xml:space="preserve">                    </t>
    </r>
    <r>
      <rPr>
        <b/>
        <sz val="10"/>
        <rFont val="宋体"/>
        <charset val="134"/>
      </rPr>
      <t>原因</t>
    </r>
  </si>
  <si>
    <r>
      <rPr>
        <sz val="10"/>
        <rFont val="宋体"/>
        <charset val="134"/>
      </rPr>
      <t>栏次</t>
    </r>
  </si>
  <si>
    <t>3=1-2</t>
  </si>
  <si>
    <t>4=3/2*100%</t>
  </si>
  <si>
    <r>
      <rPr>
        <b/>
        <sz val="10"/>
        <rFont val="宋体"/>
        <charset val="134"/>
      </rPr>
      <t>一、利润收入</t>
    </r>
  </si>
  <si>
    <r>
      <rPr>
        <sz val="10"/>
        <rFont val="Times New Roman"/>
        <charset val="134"/>
      </rPr>
      <t xml:space="preserve">      </t>
    </r>
    <r>
      <rPr>
        <sz val="10"/>
        <rFont val="宋体"/>
        <charset val="134"/>
      </rPr>
      <t>烟草企业利润收入</t>
    </r>
  </si>
  <si>
    <r>
      <rPr>
        <sz val="10"/>
        <rFont val="Times New Roman"/>
        <charset val="134"/>
      </rPr>
      <t xml:space="preserve">      </t>
    </r>
    <r>
      <rPr>
        <sz val="10"/>
        <rFont val="宋体"/>
        <charset val="134"/>
      </rPr>
      <t>石油石化企业利润收入</t>
    </r>
  </si>
  <si>
    <r>
      <rPr>
        <sz val="10"/>
        <rFont val="Times New Roman"/>
        <charset val="134"/>
      </rPr>
      <t xml:space="preserve">      </t>
    </r>
    <r>
      <rPr>
        <sz val="10"/>
        <rFont val="宋体"/>
        <charset val="134"/>
      </rPr>
      <t>电力企业利润收入</t>
    </r>
  </si>
  <si>
    <r>
      <rPr>
        <sz val="10"/>
        <rFont val="Times New Roman"/>
        <charset val="134"/>
      </rPr>
      <t xml:space="preserve">      </t>
    </r>
    <r>
      <rPr>
        <sz val="10"/>
        <rFont val="宋体"/>
        <charset val="134"/>
      </rPr>
      <t>电信企业利润收入</t>
    </r>
  </si>
  <si>
    <r>
      <rPr>
        <sz val="10"/>
        <rFont val="Times New Roman"/>
        <charset val="134"/>
      </rPr>
      <t xml:space="preserve">      </t>
    </r>
    <r>
      <rPr>
        <sz val="10"/>
        <rFont val="宋体"/>
        <charset val="134"/>
      </rPr>
      <t>煤炭企业利润收入</t>
    </r>
  </si>
  <si>
    <r>
      <rPr>
        <sz val="10"/>
        <rFont val="Times New Roman"/>
        <charset val="134"/>
      </rPr>
      <t xml:space="preserve">      </t>
    </r>
    <r>
      <rPr>
        <sz val="10"/>
        <rFont val="宋体"/>
        <charset val="134"/>
      </rPr>
      <t>有色冶金采掘企业利润收入</t>
    </r>
  </si>
  <si>
    <r>
      <rPr>
        <sz val="10"/>
        <rFont val="Times New Roman"/>
        <charset val="134"/>
      </rPr>
      <t xml:space="preserve">      </t>
    </r>
    <r>
      <rPr>
        <sz val="10"/>
        <rFont val="宋体"/>
        <charset val="134"/>
      </rPr>
      <t>钢铁企业利润收入</t>
    </r>
  </si>
  <si>
    <r>
      <rPr>
        <sz val="10"/>
        <rFont val="Times New Roman"/>
        <charset val="134"/>
      </rPr>
      <t xml:space="preserve">      </t>
    </r>
    <r>
      <rPr>
        <sz val="10"/>
        <rFont val="宋体"/>
        <charset val="134"/>
      </rPr>
      <t>化工企业利润收入</t>
    </r>
  </si>
  <si>
    <r>
      <rPr>
        <sz val="10"/>
        <rFont val="Times New Roman"/>
        <charset val="134"/>
      </rPr>
      <t xml:space="preserve">      </t>
    </r>
    <r>
      <rPr>
        <sz val="10"/>
        <rFont val="宋体"/>
        <charset val="134"/>
      </rPr>
      <t>运输企业利润收入</t>
    </r>
  </si>
  <si>
    <r>
      <rPr>
        <sz val="10"/>
        <rFont val="Times New Roman"/>
        <charset val="134"/>
      </rPr>
      <t xml:space="preserve">      </t>
    </r>
    <r>
      <rPr>
        <sz val="10"/>
        <rFont val="宋体"/>
        <charset val="134"/>
      </rPr>
      <t>电子企业利润收入</t>
    </r>
  </si>
  <si>
    <r>
      <rPr>
        <sz val="10"/>
        <rFont val="Times New Roman"/>
        <charset val="134"/>
      </rPr>
      <t xml:space="preserve">      </t>
    </r>
    <r>
      <rPr>
        <sz val="10"/>
        <rFont val="宋体"/>
        <charset val="134"/>
      </rPr>
      <t>机械企业利润收入</t>
    </r>
  </si>
  <si>
    <r>
      <rPr>
        <sz val="10"/>
        <rFont val="Times New Roman"/>
        <charset val="134"/>
      </rPr>
      <t xml:space="preserve">      </t>
    </r>
    <r>
      <rPr>
        <sz val="10"/>
        <rFont val="宋体"/>
        <charset val="134"/>
      </rPr>
      <t>投资服务企业利润收入</t>
    </r>
  </si>
  <si>
    <r>
      <rPr>
        <sz val="10"/>
        <rFont val="Times New Roman"/>
        <charset val="134"/>
      </rPr>
      <t xml:space="preserve">      </t>
    </r>
    <r>
      <rPr>
        <sz val="10"/>
        <rFont val="宋体"/>
        <charset val="134"/>
      </rPr>
      <t>纺织轻工企业利润收入</t>
    </r>
  </si>
  <si>
    <r>
      <rPr>
        <sz val="10"/>
        <rFont val="Times New Roman"/>
        <charset val="134"/>
      </rPr>
      <t xml:space="preserve">      </t>
    </r>
    <r>
      <rPr>
        <sz val="10"/>
        <rFont val="宋体"/>
        <charset val="134"/>
      </rPr>
      <t>贸易企业利润收入</t>
    </r>
  </si>
  <si>
    <r>
      <rPr>
        <sz val="10"/>
        <rFont val="Times New Roman"/>
        <charset val="134"/>
      </rPr>
      <t xml:space="preserve">      </t>
    </r>
    <r>
      <rPr>
        <sz val="10"/>
        <rFont val="宋体"/>
        <charset val="134"/>
      </rPr>
      <t>建筑施工企业利润收入</t>
    </r>
  </si>
  <si>
    <r>
      <rPr>
        <sz val="10"/>
        <rFont val="Times New Roman"/>
        <charset val="134"/>
      </rPr>
      <t xml:space="preserve">      </t>
    </r>
    <r>
      <rPr>
        <sz val="10"/>
        <rFont val="宋体"/>
        <charset val="134"/>
      </rPr>
      <t>房地产企业利润收入</t>
    </r>
  </si>
  <si>
    <r>
      <rPr>
        <sz val="10"/>
        <rFont val="Times New Roman"/>
        <charset val="134"/>
      </rPr>
      <t xml:space="preserve">      </t>
    </r>
    <r>
      <rPr>
        <sz val="10"/>
        <rFont val="宋体"/>
        <charset val="134"/>
      </rPr>
      <t>建材企业利润收入</t>
    </r>
  </si>
  <si>
    <r>
      <rPr>
        <sz val="10"/>
        <rFont val="Times New Roman"/>
        <charset val="134"/>
      </rPr>
      <t xml:space="preserve">      </t>
    </r>
    <r>
      <rPr>
        <sz val="10"/>
        <rFont val="宋体"/>
        <charset val="134"/>
      </rPr>
      <t>境外企业利润收入</t>
    </r>
  </si>
  <si>
    <r>
      <rPr>
        <sz val="10"/>
        <rFont val="Times New Roman"/>
        <charset val="134"/>
      </rPr>
      <t xml:space="preserve">      </t>
    </r>
    <r>
      <rPr>
        <sz val="10"/>
        <rFont val="宋体"/>
        <charset val="134"/>
      </rPr>
      <t>对外合作企业利润收入</t>
    </r>
  </si>
  <si>
    <r>
      <rPr>
        <sz val="10"/>
        <rFont val="Times New Roman"/>
        <charset val="134"/>
      </rPr>
      <t xml:space="preserve">      </t>
    </r>
    <r>
      <rPr>
        <sz val="10"/>
        <rFont val="宋体"/>
        <charset val="134"/>
      </rPr>
      <t>医药企业利润收入</t>
    </r>
  </si>
  <si>
    <r>
      <rPr>
        <sz val="10"/>
        <rFont val="Times New Roman"/>
        <charset val="134"/>
      </rPr>
      <t xml:space="preserve">      </t>
    </r>
    <r>
      <rPr>
        <sz val="10"/>
        <rFont val="宋体"/>
        <charset val="134"/>
      </rPr>
      <t>农林牧渔企业利润收入</t>
    </r>
  </si>
  <si>
    <r>
      <rPr>
        <sz val="10"/>
        <rFont val="Times New Roman"/>
        <charset val="134"/>
      </rPr>
      <t xml:space="preserve">      </t>
    </r>
    <r>
      <rPr>
        <sz val="10"/>
        <rFont val="宋体"/>
        <charset val="134"/>
      </rPr>
      <t>邮政企业利润收入</t>
    </r>
  </si>
  <si>
    <r>
      <rPr>
        <sz val="10"/>
        <rFont val="Times New Roman"/>
        <charset val="134"/>
      </rPr>
      <t xml:space="preserve">      </t>
    </r>
    <r>
      <rPr>
        <sz val="10"/>
        <rFont val="宋体"/>
        <charset val="134"/>
      </rPr>
      <t>军工企业利润收入</t>
    </r>
  </si>
  <si>
    <r>
      <rPr>
        <sz val="10"/>
        <rFont val="Times New Roman"/>
        <charset val="134"/>
      </rPr>
      <t xml:space="preserve">      </t>
    </r>
    <r>
      <rPr>
        <sz val="10"/>
        <rFont val="宋体"/>
        <charset val="134"/>
      </rPr>
      <t>转制科研院所利润收入</t>
    </r>
  </si>
  <si>
    <r>
      <rPr>
        <sz val="10"/>
        <rFont val="Times New Roman"/>
        <charset val="134"/>
      </rPr>
      <t xml:space="preserve">      </t>
    </r>
    <r>
      <rPr>
        <sz val="10"/>
        <rFont val="宋体"/>
        <charset val="134"/>
      </rPr>
      <t>地质勘查企业利润收入</t>
    </r>
  </si>
  <si>
    <r>
      <rPr>
        <sz val="10"/>
        <rFont val="Times New Roman"/>
        <charset val="134"/>
      </rPr>
      <t xml:space="preserve">      </t>
    </r>
    <r>
      <rPr>
        <sz val="10"/>
        <rFont val="宋体"/>
        <charset val="134"/>
      </rPr>
      <t>卫生体育福利企业利润收入</t>
    </r>
  </si>
  <si>
    <r>
      <rPr>
        <sz val="10"/>
        <rFont val="Times New Roman"/>
        <charset val="134"/>
      </rPr>
      <t xml:space="preserve">      </t>
    </r>
    <r>
      <rPr>
        <sz val="10"/>
        <rFont val="宋体"/>
        <charset val="134"/>
      </rPr>
      <t>教育文化广播企业利润收入</t>
    </r>
  </si>
  <si>
    <r>
      <rPr>
        <sz val="10"/>
        <rFont val="Times New Roman"/>
        <charset val="134"/>
      </rPr>
      <t xml:space="preserve">      </t>
    </r>
    <r>
      <rPr>
        <sz val="10"/>
        <rFont val="宋体"/>
        <charset val="134"/>
      </rPr>
      <t>科学研究企业利润收入</t>
    </r>
  </si>
  <si>
    <r>
      <rPr>
        <sz val="10"/>
        <rFont val="Times New Roman"/>
        <charset val="134"/>
      </rPr>
      <t xml:space="preserve">      </t>
    </r>
    <r>
      <rPr>
        <sz val="10"/>
        <rFont val="宋体"/>
        <charset val="134"/>
      </rPr>
      <t>机关社团所属企业利润收入</t>
    </r>
  </si>
  <si>
    <r>
      <rPr>
        <sz val="10"/>
        <rFont val="Times New Roman"/>
        <charset val="134"/>
      </rPr>
      <t xml:space="preserve">      </t>
    </r>
    <r>
      <rPr>
        <sz val="10"/>
        <rFont val="宋体"/>
        <charset val="134"/>
      </rPr>
      <t>金融企业利润收入</t>
    </r>
    <r>
      <rPr>
        <sz val="10"/>
        <rFont val="Times New Roman"/>
        <charset val="134"/>
      </rPr>
      <t>(</t>
    </r>
    <r>
      <rPr>
        <sz val="10"/>
        <rFont val="宋体"/>
        <charset val="134"/>
      </rPr>
      <t>国资预算）</t>
    </r>
  </si>
  <si>
    <r>
      <rPr>
        <sz val="10"/>
        <rFont val="Times New Roman"/>
        <charset val="134"/>
      </rPr>
      <t xml:space="preserve">      </t>
    </r>
    <r>
      <rPr>
        <sz val="10"/>
        <rFont val="宋体"/>
        <charset val="134"/>
      </rPr>
      <t>其他国有资本经营预算企业利润收入</t>
    </r>
  </si>
  <si>
    <r>
      <rPr>
        <b/>
        <sz val="10"/>
        <rFont val="宋体"/>
        <charset val="134"/>
      </rPr>
      <t>二、股利、股息收入</t>
    </r>
  </si>
  <si>
    <r>
      <rPr>
        <sz val="10"/>
        <rFont val="Times New Roman"/>
        <charset val="134"/>
      </rPr>
      <t xml:space="preserve">          </t>
    </r>
    <r>
      <rPr>
        <sz val="10"/>
        <rFont val="宋体"/>
        <charset val="134"/>
      </rPr>
      <t>国有控股公司股利、股息收入</t>
    </r>
  </si>
  <si>
    <r>
      <rPr>
        <sz val="10"/>
        <rFont val="Times New Roman"/>
        <charset val="134"/>
      </rPr>
      <t xml:space="preserve">          </t>
    </r>
    <r>
      <rPr>
        <sz val="10"/>
        <rFont val="宋体"/>
        <charset val="134"/>
      </rPr>
      <t>国有参股公司股利、股息收入</t>
    </r>
  </si>
  <si>
    <r>
      <rPr>
        <sz val="10"/>
        <rFont val="Times New Roman"/>
        <charset val="134"/>
      </rPr>
      <t xml:space="preserve">    </t>
    </r>
    <r>
      <rPr>
        <sz val="10"/>
        <rFont val="宋体"/>
        <charset val="134"/>
      </rPr>
      <t>金融企业股利、股息收入（国资预算）</t>
    </r>
  </si>
  <si>
    <r>
      <rPr>
        <sz val="10"/>
        <rFont val="Times New Roman"/>
        <charset val="134"/>
      </rPr>
      <t xml:space="preserve">          </t>
    </r>
    <r>
      <rPr>
        <sz val="10"/>
        <rFont val="宋体"/>
        <charset val="134"/>
      </rPr>
      <t>其他国有资本经营预算企业股利、股息收入</t>
    </r>
  </si>
  <si>
    <r>
      <rPr>
        <b/>
        <sz val="10"/>
        <rFont val="宋体"/>
        <charset val="134"/>
      </rPr>
      <t>三、产权转让收入</t>
    </r>
  </si>
  <si>
    <r>
      <rPr>
        <sz val="10"/>
        <rFont val="Times New Roman"/>
        <charset val="134"/>
      </rPr>
      <t xml:space="preserve">    </t>
    </r>
    <r>
      <rPr>
        <sz val="10"/>
        <rFont val="宋体"/>
        <charset val="134"/>
      </rPr>
      <t>国有股减持收入</t>
    </r>
  </si>
  <si>
    <r>
      <rPr>
        <sz val="10"/>
        <rFont val="Times New Roman"/>
        <charset val="134"/>
      </rPr>
      <t xml:space="preserve">          </t>
    </r>
    <r>
      <rPr>
        <sz val="10"/>
        <rFont val="宋体"/>
        <charset val="134"/>
      </rPr>
      <t>国有股权、股份转让收入</t>
    </r>
  </si>
  <si>
    <r>
      <rPr>
        <sz val="10"/>
        <rFont val="Times New Roman"/>
        <charset val="134"/>
      </rPr>
      <t xml:space="preserve">          </t>
    </r>
    <r>
      <rPr>
        <sz val="10"/>
        <rFont val="宋体"/>
        <charset val="134"/>
      </rPr>
      <t>国有独资企业产权转让收入</t>
    </r>
  </si>
  <si>
    <r>
      <rPr>
        <sz val="10"/>
        <rFont val="Times New Roman"/>
        <charset val="134"/>
      </rPr>
      <t xml:space="preserve">    </t>
    </r>
    <r>
      <rPr>
        <sz val="10"/>
        <rFont val="宋体"/>
        <charset val="134"/>
      </rPr>
      <t>金融企业产权转让收入</t>
    </r>
  </si>
  <si>
    <r>
      <rPr>
        <sz val="10"/>
        <rFont val="Times New Roman"/>
        <charset val="134"/>
      </rPr>
      <t xml:space="preserve">          </t>
    </r>
    <r>
      <rPr>
        <sz val="10"/>
        <rFont val="宋体"/>
        <charset val="134"/>
      </rPr>
      <t>其他国有资本经营预算企业产权转让收入</t>
    </r>
  </si>
  <si>
    <r>
      <rPr>
        <b/>
        <sz val="10"/>
        <rFont val="宋体"/>
        <charset val="134"/>
      </rPr>
      <t>四、清算收入</t>
    </r>
  </si>
  <si>
    <r>
      <rPr>
        <sz val="10"/>
        <rFont val="Times New Roman"/>
        <charset val="134"/>
      </rPr>
      <t xml:space="preserve">         </t>
    </r>
    <r>
      <rPr>
        <sz val="10"/>
        <rFont val="宋体"/>
        <charset val="134"/>
      </rPr>
      <t>国有股权、股份清算收入</t>
    </r>
  </si>
  <si>
    <r>
      <rPr>
        <sz val="10"/>
        <rFont val="Times New Roman"/>
        <charset val="134"/>
      </rPr>
      <t xml:space="preserve">         </t>
    </r>
    <r>
      <rPr>
        <sz val="10"/>
        <rFont val="宋体"/>
        <charset val="134"/>
      </rPr>
      <t>国有独资企业清算收入</t>
    </r>
  </si>
  <si>
    <r>
      <rPr>
        <sz val="10"/>
        <rFont val="Times New Roman"/>
        <charset val="134"/>
      </rPr>
      <t xml:space="preserve">         </t>
    </r>
    <r>
      <rPr>
        <sz val="10"/>
        <rFont val="宋体"/>
        <charset val="134"/>
      </rPr>
      <t>其他国有资本经营预算企业清算收入</t>
    </r>
  </si>
  <si>
    <r>
      <rPr>
        <b/>
        <sz val="10"/>
        <rFont val="宋体"/>
        <charset val="134"/>
      </rPr>
      <t>五、其他国有资本经营预算收入</t>
    </r>
  </si>
  <si>
    <r>
      <rPr>
        <b/>
        <sz val="10"/>
        <rFont val="宋体"/>
        <charset val="134"/>
      </rPr>
      <t>收入合计</t>
    </r>
  </si>
  <si>
    <r>
      <rPr>
        <sz val="10"/>
        <rFont val="宋体"/>
        <charset val="134"/>
      </rPr>
      <t>国有资本经营预算转移支付收入</t>
    </r>
  </si>
  <si>
    <r>
      <rPr>
        <sz val="10"/>
        <rFont val="宋体"/>
        <charset val="134"/>
      </rPr>
      <t>国有资本经营预算上解收入</t>
    </r>
  </si>
  <si>
    <r>
      <rPr>
        <sz val="10"/>
        <rFont val="宋体"/>
        <charset val="134"/>
      </rPr>
      <t>国有资本经营预算上年结余收入</t>
    </r>
  </si>
  <si>
    <r>
      <rPr>
        <b/>
        <sz val="10"/>
        <rFont val="宋体"/>
        <charset val="134"/>
      </rPr>
      <t>收入总计</t>
    </r>
  </si>
  <si>
    <t>表十一</t>
  </si>
  <si>
    <r>
      <rPr>
        <sz val="24"/>
        <rFont val="方正小标宋简体"/>
        <charset val="134"/>
      </rPr>
      <t>牟定县国有资本经营预算支出</t>
    </r>
    <r>
      <rPr>
        <sz val="24"/>
        <rFont val="Times New Roman"/>
        <charset val="134"/>
      </rPr>
      <t>2023</t>
    </r>
    <r>
      <rPr>
        <sz val="24"/>
        <rFont val="方正小标宋简体"/>
        <charset val="134"/>
      </rPr>
      <t>年执行情况</t>
    </r>
    <r>
      <rPr>
        <sz val="24"/>
        <rFont val="Times New Roman"/>
        <charset val="134"/>
      </rPr>
      <t xml:space="preserve">                                                                                                                                             </t>
    </r>
    <r>
      <rPr>
        <sz val="24"/>
        <rFont val="方正小标宋简体"/>
        <charset val="134"/>
      </rPr>
      <t>和</t>
    </r>
    <r>
      <rPr>
        <sz val="24"/>
        <rFont val="Times New Roman"/>
        <charset val="134"/>
      </rPr>
      <t>2024</t>
    </r>
    <r>
      <rPr>
        <sz val="24"/>
        <rFont val="方正小标宋简体"/>
        <charset val="134"/>
      </rPr>
      <t>年预算情况表</t>
    </r>
  </si>
  <si>
    <t>金额单位：万元（取整）</t>
  </si>
  <si>
    <t>科目名称</t>
  </si>
  <si>
    <r>
      <rPr>
        <b/>
        <sz val="10"/>
        <rFont val="Times New Roman"/>
        <charset val="134"/>
      </rPr>
      <t>2024</t>
    </r>
    <r>
      <rPr>
        <b/>
        <sz val="10"/>
        <rFont val="宋体"/>
        <charset val="134"/>
      </rPr>
      <t>年预算数</t>
    </r>
  </si>
  <si>
    <r>
      <rPr>
        <b/>
        <sz val="10"/>
        <rFont val="Times New Roman"/>
        <charset val="134"/>
      </rPr>
      <t>2023</t>
    </r>
    <r>
      <rPr>
        <b/>
        <sz val="10"/>
        <rFont val="宋体"/>
        <charset val="134"/>
      </rPr>
      <t>年执行数</t>
    </r>
  </si>
  <si>
    <t>预算数比上年执行数增减额</t>
  </si>
  <si>
    <r>
      <rPr>
        <b/>
        <sz val="10"/>
        <rFont val="宋体"/>
        <charset val="134"/>
      </rPr>
      <t>增减</t>
    </r>
    <r>
      <rPr>
        <b/>
        <sz val="10"/>
        <rFont val="Times New Roman"/>
        <charset val="134"/>
      </rPr>
      <t xml:space="preserve">                </t>
    </r>
    <r>
      <rPr>
        <b/>
        <sz val="10"/>
        <rFont val="宋体"/>
        <charset val="134"/>
      </rPr>
      <t>幅度</t>
    </r>
    <r>
      <rPr>
        <b/>
        <sz val="10"/>
        <rFont val="Times New Roman"/>
        <charset val="134"/>
      </rPr>
      <t>%</t>
    </r>
  </si>
  <si>
    <t>增减原因</t>
  </si>
  <si>
    <t>小计</t>
  </si>
  <si>
    <r>
      <rPr>
        <b/>
        <sz val="10"/>
        <rFont val="宋体"/>
        <charset val="134"/>
      </rPr>
      <t>资本性</t>
    </r>
    <r>
      <rPr>
        <b/>
        <sz val="10"/>
        <rFont val="Times New Roman"/>
        <charset val="134"/>
      </rPr>
      <t xml:space="preserve">          </t>
    </r>
    <r>
      <rPr>
        <b/>
        <sz val="10"/>
        <rFont val="宋体"/>
        <charset val="134"/>
      </rPr>
      <t>支出</t>
    </r>
  </si>
  <si>
    <r>
      <rPr>
        <b/>
        <sz val="10"/>
        <rFont val="宋体"/>
        <charset val="134"/>
      </rPr>
      <t>费用性</t>
    </r>
    <r>
      <rPr>
        <b/>
        <sz val="10"/>
        <rFont val="Times New Roman"/>
        <charset val="134"/>
      </rPr>
      <t xml:space="preserve">        </t>
    </r>
    <r>
      <rPr>
        <b/>
        <sz val="10"/>
        <rFont val="宋体"/>
        <charset val="134"/>
      </rPr>
      <t>支出</t>
    </r>
  </si>
  <si>
    <r>
      <rPr>
        <b/>
        <sz val="10"/>
        <rFont val="宋体"/>
        <charset val="134"/>
      </rPr>
      <t>其他</t>
    </r>
    <r>
      <rPr>
        <b/>
        <sz val="10"/>
        <rFont val="Times New Roman"/>
        <charset val="134"/>
      </rPr>
      <t xml:space="preserve">             </t>
    </r>
    <r>
      <rPr>
        <b/>
        <sz val="10"/>
        <rFont val="宋体"/>
        <charset val="134"/>
      </rPr>
      <t>支出</t>
    </r>
  </si>
  <si>
    <r>
      <rPr>
        <b/>
        <sz val="10"/>
        <rFont val="宋体"/>
        <charset val="134"/>
      </rPr>
      <t>资本性</t>
    </r>
    <r>
      <rPr>
        <b/>
        <sz val="10"/>
        <rFont val="Times New Roman"/>
        <charset val="134"/>
      </rPr>
      <t xml:space="preserve">            </t>
    </r>
    <r>
      <rPr>
        <b/>
        <sz val="10"/>
        <rFont val="宋体"/>
        <charset val="134"/>
      </rPr>
      <t>支出</t>
    </r>
  </si>
  <si>
    <r>
      <rPr>
        <b/>
        <sz val="10"/>
        <rFont val="宋体"/>
        <charset val="134"/>
      </rPr>
      <t>费用性</t>
    </r>
    <r>
      <rPr>
        <b/>
        <sz val="10"/>
        <rFont val="Times New Roman"/>
        <charset val="134"/>
      </rPr>
      <t xml:space="preserve">          </t>
    </r>
    <r>
      <rPr>
        <b/>
        <sz val="10"/>
        <rFont val="宋体"/>
        <charset val="134"/>
      </rPr>
      <t>支出</t>
    </r>
  </si>
  <si>
    <r>
      <rPr>
        <b/>
        <sz val="10"/>
        <rFont val="宋体"/>
        <charset val="134"/>
      </rPr>
      <t>其他</t>
    </r>
    <r>
      <rPr>
        <b/>
        <sz val="10"/>
        <rFont val="Times New Roman"/>
        <charset val="134"/>
      </rPr>
      <t xml:space="preserve">     </t>
    </r>
    <r>
      <rPr>
        <b/>
        <sz val="10"/>
        <rFont val="宋体"/>
        <charset val="134"/>
      </rPr>
      <t>支出</t>
    </r>
  </si>
  <si>
    <t>栏次</t>
  </si>
  <si>
    <t>1=2+3+4</t>
  </si>
  <si>
    <t>5=6+7+8</t>
  </si>
  <si>
    <t>9=1-5</t>
  </si>
  <si>
    <t>10=9/5*100%</t>
  </si>
  <si>
    <r>
      <rPr>
        <sz val="10"/>
        <rFont val="宋体"/>
        <charset val="134"/>
      </rPr>
      <t>国有资本经营预算支出</t>
    </r>
    <r>
      <rPr>
        <sz val="10"/>
        <rFont val="Times New Roman"/>
        <charset val="134"/>
      </rPr>
      <t xml:space="preserve"> </t>
    </r>
  </si>
  <si>
    <r>
      <rPr>
        <b/>
        <sz val="10"/>
        <rFont val="Times New Roman"/>
        <charset val="134"/>
      </rPr>
      <t xml:space="preserve">    </t>
    </r>
    <r>
      <rPr>
        <b/>
        <sz val="10"/>
        <rFont val="宋体"/>
        <charset val="134"/>
      </rPr>
      <t>解决历史遗留问题及改革成本支出</t>
    </r>
  </si>
  <si>
    <r>
      <rPr>
        <sz val="10"/>
        <rFont val="Times New Roman"/>
        <charset val="134"/>
      </rPr>
      <t xml:space="preserve">          </t>
    </r>
    <r>
      <rPr>
        <sz val="10"/>
        <rFont val="宋体"/>
        <charset val="134"/>
      </rPr>
      <t>厂办大集体改革支出</t>
    </r>
  </si>
  <si>
    <r>
      <rPr>
        <sz val="10"/>
        <rFont val="Times New Roman"/>
        <charset val="134"/>
      </rPr>
      <t xml:space="preserve">         "</t>
    </r>
    <r>
      <rPr>
        <sz val="10"/>
        <rFont val="宋体"/>
        <charset val="134"/>
      </rPr>
      <t>三供一业</t>
    </r>
    <r>
      <rPr>
        <sz val="10"/>
        <rFont val="Times New Roman"/>
        <charset val="134"/>
      </rPr>
      <t>"</t>
    </r>
    <r>
      <rPr>
        <sz val="10"/>
        <rFont val="宋体"/>
        <charset val="134"/>
      </rPr>
      <t>移交补助支出</t>
    </r>
  </si>
  <si>
    <r>
      <rPr>
        <sz val="10"/>
        <rFont val="Times New Roman"/>
        <charset val="134"/>
      </rPr>
      <t xml:space="preserve">         </t>
    </r>
    <r>
      <rPr>
        <sz val="10"/>
        <rFont val="宋体"/>
        <charset val="134"/>
      </rPr>
      <t>国有企业办职教幼教补助支出</t>
    </r>
  </si>
  <si>
    <r>
      <rPr>
        <sz val="10"/>
        <rFont val="Times New Roman"/>
        <charset val="134"/>
      </rPr>
      <t xml:space="preserve">         </t>
    </r>
    <r>
      <rPr>
        <sz val="10"/>
        <rFont val="宋体"/>
        <charset val="134"/>
      </rPr>
      <t>国有企业办公共服务机构移交补助支出</t>
    </r>
  </si>
  <si>
    <r>
      <rPr>
        <sz val="10"/>
        <rFont val="Times New Roman"/>
        <charset val="134"/>
      </rPr>
      <t xml:space="preserve">         </t>
    </r>
    <r>
      <rPr>
        <sz val="10"/>
        <rFont val="宋体"/>
        <charset val="134"/>
      </rPr>
      <t>国有企业退休人员社会化管理补助支出</t>
    </r>
  </si>
  <si>
    <r>
      <rPr>
        <sz val="10"/>
        <rFont val="Times New Roman"/>
        <charset val="134"/>
      </rPr>
      <t xml:space="preserve">         </t>
    </r>
    <r>
      <rPr>
        <sz val="10"/>
        <rFont val="宋体"/>
        <charset val="134"/>
      </rPr>
      <t>国有企业棚户区改造支出</t>
    </r>
  </si>
  <si>
    <r>
      <rPr>
        <sz val="10"/>
        <rFont val="Times New Roman"/>
        <charset val="134"/>
      </rPr>
      <t xml:space="preserve">         </t>
    </r>
    <r>
      <rPr>
        <sz val="10"/>
        <rFont val="宋体"/>
        <charset val="134"/>
      </rPr>
      <t>国有企业改革成本支出</t>
    </r>
  </si>
  <si>
    <r>
      <rPr>
        <sz val="10"/>
        <rFont val="Times New Roman"/>
        <charset val="134"/>
      </rPr>
      <t xml:space="preserve">         </t>
    </r>
    <r>
      <rPr>
        <sz val="10"/>
        <rFont val="宋体"/>
        <charset val="134"/>
      </rPr>
      <t>离休干部医药费补助支出</t>
    </r>
  </si>
  <si>
    <r>
      <rPr>
        <sz val="10"/>
        <rFont val="Times New Roman"/>
        <charset val="134"/>
      </rPr>
      <t xml:space="preserve">         </t>
    </r>
    <r>
      <rPr>
        <sz val="10"/>
        <rFont val="宋体"/>
        <charset val="134"/>
      </rPr>
      <t>金融企业改革性支出</t>
    </r>
  </si>
  <si>
    <r>
      <rPr>
        <sz val="10"/>
        <rFont val="Times New Roman"/>
        <charset val="134"/>
      </rPr>
      <t xml:space="preserve">         </t>
    </r>
    <r>
      <rPr>
        <sz val="10"/>
        <rFont val="宋体"/>
        <charset val="134"/>
      </rPr>
      <t>其他解决历史遗留问题及改革成本支出</t>
    </r>
  </si>
  <si>
    <r>
      <rPr>
        <b/>
        <sz val="10"/>
        <rFont val="Times New Roman"/>
        <charset val="134"/>
      </rPr>
      <t xml:space="preserve">    </t>
    </r>
    <r>
      <rPr>
        <b/>
        <sz val="10"/>
        <rFont val="宋体"/>
        <charset val="134"/>
      </rPr>
      <t>国有企业资本金注入</t>
    </r>
  </si>
  <si>
    <r>
      <rPr>
        <sz val="10"/>
        <rFont val="Times New Roman"/>
        <charset val="134"/>
      </rPr>
      <t xml:space="preserve">        </t>
    </r>
    <r>
      <rPr>
        <sz val="10"/>
        <rFont val="宋体"/>
        <charset val="134"/>
      </rPr>
      <t>国有经济结构调整支出</t>
    </r>
    <r>
      <rPr>
        <sz val="10"/>
        <rFont val="Times New Roman"/>
        <charset val="134"/>
      </rPr>
      <t xml:space="preserve">   </t>
    </r>
  </si>
  <si>
    <r>
      <rPr>
        <sz val="10"/>
        <rFont val="Times New Roman"/>
        <charset val="134"/>
      </rPr>
      <t xml:space="preserve">        </t>
    </r>
    <r>
      <rPr>
        <sz val="10"/>
        <rFont val="宋体"/>
        <charset val="134"/>
      </rPr>
      <t>公益性设施投资支出</t>
    </r>
  </si>
  <si>
    <r>
      <rPr>
        <sz val="10"/>
        <rFont val="Times New Roman"/>
        <charset val="134"/>
      </rPr>
      <t xml:space="preserve">        </t>
    </r>
    <r>
      <rPr>
        <sz val="10"/>
        <rFont val="宋体"/>
        <charset val="134"/>
      </rPr>
      <t>前瞻性战略性产业发展支出</t>
    </r>
  </si>
  <si>
    <r>
      <rPr>
        <sz val="10"/>
        <rFont val="Times New Roman"/>
        <charset val="134"/>
      </rPr>
      <t xml:space="preserve">        </t>
    </r>
    <r>
      <rPr>
        <sz val="10"/>
        <rFont val="宋体"/>
        <charset val="134"/>
      </rPr>
      <t>生态环境保护支出</t>
    </r>
  </si>
  <si>
    <r>
      <rPr>
        <sz val="10"/>
        <rFont val="Times New Roman"/>
        <charset val="134"/>
      </rPr>
      <t xml:space="preserve">        </t>
    </r>
    <r>
      <rPr>
        <sz val="10"/>
        <rFont val="宋体"/>
        <charset val="134"/>
      </rPr>
      <t>支持科技进步支出</t>
    </r>
  </si>
  <si>
    <r>
      <rPr>
        <sz val="10"/>
        <rFont val="Times New Roman"/>
        <charset val="134"/>
      </rPr>
      <t xml:space="preserve">        </t>
    </r>
    <r>
      <rPr>
        <sz val="10"/>
        <rFont val="宋体"/>
        <charset val="134"/>
      </rPr>
      <t>保障国家经济安全支出</t>
    </r>
  </si>
  <si>
    <r>
      <rPr>
        <sz val="10"/>
        <rFont val="Times New Roman"/>
        <charset val="134"/>
      </rPr>
      <t xml:space="preserve">        </t>
    </r>
    <r>
      <rPr>
        <sz val="10"/>
        <rFont val="宋体"/>
        <charset val="134"/>
      </rPr>
      <t>对外投资合作支出</t>
    </r>
  </si>
  <si>
    <r>
      <rPr>
        <sz val="10"/>
        <rFont val="Times New Roman"/>
        <charset val="134"/>
      </rPr>
      <t xml:space="preserve">        </t>
    </r>
    <r>
      <rPr>
        <sz val="10"/>
        <rFont val="宋体"/>
        <charset val="134"/>
      </rPr>
      <t>金融企业资本性支出</t>
    </r>
  </si>
  <si>
    <r>
      <rPr>
        <sz val="10"/>
        <rFont val="Times New Roman"/>
        <charset val="134"/>
      </rPr>
      <t xml:space="preserve">        </t>
    </r>
    <r>
      <rPr>
        <sz val="10"/>
        <rFont val="宋体"/>
        <charset val="134"/>
      </rPr>
      <t>其他国有企业资本金注入</t>
    </r>
  </si>
  <si>
    <r>
      <rPr>
        <b/>
        <sz val="10"/>
        <rFont val="Times New Roman"/>
        <charset val="134"/>
      </rPr>
      <t xml:space="preserve">    </t>
    </r>
    <r>
      <rPr>
        <b/>
        <sz val="10"/>
        <rFont val="宋体"/>
        <charset val="134"/>
      </rPr>
      <t>国有企业政策性补贴</t>
    </r>
  </si>
  <si>
    <r>
      <rPr>
        <sz val="10"/>
        <rFont val="Times New Roman"/>
        <charset val="134"/>
      </rPr>
      <t xml:space="preserve">       </t>
    </r>
    <r>
      <rPr>
        <sz val="10"/>
        <rFont val="宋体"/>
        <charset val="134"/>
      </rPr>
      <t>国有企业政策性补贴</t>
    </r>
  </si>
  <si>
    <r>
      <rPr>
        <b/>
        <sz val="10"/>
        <rFont val="宋体"/>
        <charset val="134"/>
      </rPr>
      <t>国有资本经营预算支出</t>
    </r>
    <r>
      <rPr>
        <b/>
        <sz val="10"/>
        <rFont val="Times New Roman"/>
        <charset val="134"/>
      </rPr>
      <t xml:space="preserve"> </t>
    </r>
  </si>
  <si>
    <r>
      <rPr>
        <b/>
        <sz val="10"/>
        <rFont val="宋体"/>
        <charset val="134"/>
      </rPr>
      <t>　</t>
    </r>
    <r>
      <rPr>
        <b/>
        <sz val="10"/>
        <rFont val="Times New Roman"/>
        <charset val="134"/>
      </rPr>
      <t xml:space="preserve">  </t>
    </r>
    <r>
      <rPr>
        <b/>
        <sz val="10"/>
        <rFont val="宋体"/>
        <charset val="134"/>
      </rPr>
      <t>解决历史遗留问题及改革成本支出</t>
    </r>
  </si>
  <si>
    <r>
      <rPr>
        <sz val="10"/>
        <rFont val="宋体"/>
        <charset val="134"/>
      </rPr>
      <t>　</t>
    </r>
    <r>
      <rPr>
        <sz val="10"/>
        <rFont val="Times New Roman"/>
        <charset val="134"/>
      </rPr>
      <t xml:space="preserve">  </t>
    </r>
    <r>
      <rPr>
        <sz val="10"/>
        <rFont val="宋体"/>
        <charset val="134"/>
      </rPr>
      <t>　国有企业退休人员社会化管理补助支出</t>
    </r>
  </si>
  <si>
    <t>国有资本经营预算转移支付支出</t>
  </si>
  <si>
    <t>国有资本经营预算上解支出</t>
  </si>
  <si>
    <t>国有资本经营预算调出资金</t>
  </si>
  <si>
    <t>国有资本经营预算年终结余</t>
  </si>
  <si>
    <r>
      <rPr>
        <sz val="22"/>
        <rFont val="Times New Roman"/>
        <charset val="134"/>
      </rPr>
      <t xml:space="preserve"> </t>
    </r>
    <r>
      <rPr>
        <sz val="22"/>
        <rFont val="方正小标宋简体"/>
        <charset val="134"/>
      </rPr>
      <t>国有资本经营预算说明</t>
    </r>
    <r>
      <rPr>
        <sz val="22"/>
        <rFont val="Times New Roman"/>
        <charset val="134"/>
      </rPr>
      <t xml:space="preserve">                                                                                                                                                                                  </t>
    </r>
  </si>
  <si>
    <r>
      <rPr>
        <b/>
        <sz val="14"/>
        <rFont val="Times New Roman"/>
        <charset val="134"/>
      </rPr>
      <t xml:space="preserve">    </t>
    </r>
    <r>
      <rPr>
        <b/>
        <sz val="14"/>
        <rFont val="宋体"/>
        <charset val="134"/>
      </rPr>
      <t>一、</t>
    </r>
    <r>
      <rPr>
        <b/>
        <sz val="14"/>
        <rFont val="Times New Roman"/>
        <charset val="134"/>
      </rPr>
      <t>2023</t>
    </r>
    <r>
      <rPr>
        <b/>
        <sz val="14"/>
        <rFont val="宋体"/>
        <charset val="134"/>
      </rPr>
      <t>年国有资本经营预算执行情况</t>
    </r>
    <r>
      <rPr>
        <b/>
        <sz val="14"/>
        <rFont val="Times New Roman"/>
        <charset val="134"/>
      </rPr>
      <t xml:space="preserve">
    </t>
    </r>
    <r>
      <rPr>
        <sz val="14"/>
        <rFont val="Times New Roman"/>
        <charset val="134"/>
      </rPr>
      <t>2023</t>
    </r>
    <r>
      <rPr>
        <sz val="14"/>
        <rFont val="宋体"/>
        <charset val="134"/>
      </rPr>
      <t>年，全县累计完成国有资本经营预算收入</t>
    </r>
    <r>
      <rPr>
        <sz val="14"/>
        <rFont val="Times New Roman"/>
        <charset val="134"/>
      </rPr>
      <t>19</t>
    </r>
    <r>
      <rPr>
        <sz val="14"/>
        <rFont val="宋体"/>
        <charset val="134"/>
      </rPr>
      <t>万元（其他国有资本经营预算企业利润收入</t>
    </r>
    <r>
      <rPr>
        <sz val="14"/>
        <rFont val="Times New Roman"/>
        <charset val="134"/>
      </rPr>
      <t>1</t>
    </r>
    <r>
      <rPr>
        <sz val="14"/>
        <rFont val="宋体"/>
        <charset val="134"/>
      </rPr>
      <t>万元），上年结余</t>
    </r>
    <r>
      <rPr>
        <sz val="14"/>
        <rFont val="Times New Roman"/>
        <charset val="134"/>
      </rPr>
      <t>0</t>
    </r>
    <r>
      <rPr>
        <sz val="14"/>
        <rFont val="宋体"/>
        <charset val="134"/>
      </rPr>
      <t>万元；全县累计完成国有资本经营预算支出</t>
    </r>
    <r>
      <rPr>
        <sz val="14"/>
        <rFont val="Times New Roman"/>
        <charset val="134"/>
      </rPr>
      <t>18</t>
    </r>
    <r>
      <rPr>
        <sz val="14"/>
        <rFont val="宋体"/>
        <charset val="134"/>
      </rPr>
      <t>万元（用于国有企业退休人员社会化管理补助支出），调入一般公共预算</t>
    </r>
    <r>
      <rPr>
        <sz val="14"/>
        <rFont val="Times New Roman"/>
        <charset val="134"/>
      </rPr>
      <t>1</t>
    </r>
    <r>
      <rPr>
        <sz val="14"/>
        <rFont val="宋体"/>
        <charset val="134"/>
      </rPr>
      <t>万元，收支相抵，国有资本经营预算收支平衡。</t>
    </r>
    <r>
      <rPr>
        <sz val="14"/>
        <rFont val="Times New Roman"/>
        <charset val="134"/>
      </rPr>
      <t xml:space="preserve">                                                                                                                                    </t>
    </r>
    <r>
      <rPr>
        <b/>
        <sz val="14"/>
        <rFont val="Times New Roman"/>
        <charset val="134"/>
      </rPr>
      <t xml:space="preserve">  
    </t>
    </r>
    <r>
      <rPr>
        <b/>
        <sz val="14"/>
        <rFont val="宋体"/>
        <charset val="134"/>
      </rPr>
      <t>二、</t>
    </r>
    <r>
      <rPr>
        <b/>
        <sz val="14"/>
        <rFont val="Times New Roman"/>
        <charset val="134"/>
      </rPr>
      <t>2024</t>
    </r>
    <r>
      <rPr>
        <b/>
        <sz val="14"/>
        <rFont val="宋体"/>
        <charset val="134"/>
      </rPr>
      <t>年国有资本经营预算情况</t>
    </r>
    <r>
      <rPr>
        <sz val="14"/>
        <rFont val="Times New Roman"/>
        <charset val="134"/>
      </rPr>
      <t xml:space="preserve">
    2024</t>
    </r>
    <r>
      <rPr>
        <sz val="14"/>
        <rFont val="宋体"/>
        <charset val="134"/>
      </rPr>
      <t>年，全县国有资本经营预算收入</t>
    </r>
    <r>
      <rPr>
        <sz val="14"/>
        <rFont val="Times New Roman"/>
        <charset val="134"/>
      </rPr>
      <t>19</t>
    </r>
    <r>
      <rPr>
        <sz val="14"/>
        <rFont val="宋体"/>
        <charset val="134"/>
      </rPr>
      <t>万元，其中：其他国有资本经营预算企业利润收入</t>
    </r>
    <r>
      <rPr>
        <sz val="14"/>
        <rFont val="Times New Roman"/>
        <charset val="134"/>
      </rPr>
      <t>1</t>
    </r>
    <r>
      <rPr>
        <sz val="14"/>
        <rFont val="宋体"/>
        <charset val="134"/>
      </rPr>
      <t>万元，国有资本经营预算转移支付收入</t>
    </r>
    <r>
      <rPr>
        <sz val="14"/>
        <rFont val="Times New Roman"/>
        <charset val="134"/>
      </rPr>
      <t>18</t>
    </r>
    <r>
      <rPr>
        <sz val="14"/>
        <rFont val="宋体"/>
        <charset val="134"/>
      </rPr>
      <t>万元。全县国有资本经营预算支出安排</t>
    </r>
    <r>
      <rPr>
        <sz val="14"/>
        <rFont val="Times New Roman"/>
        <charset val="134"/>
      </rPr>
      <t>18</t>
    </r>
    <r>
      <rPr>
        <sz val="14"/>
        <rFont val="宋体"/>
        <charset val="134"/>
      </rPr>
      <t>万元，调入一般公共预算</t>
    </r>
    <r>
      <rPr>
        <sz val="14"/>
        <rFont val="Times New Roman"/>
        <charset val="134"/>
      </rPr>
      <t>1</t>
    </r>
    <r>
      <rPr>
        <sz val="14"/>
        <rFont val="宋体"/>
        <charset val="134"/>
      </rPr>
      <t>万元。收支相抵，国有资本经营预算收支平衡。</t>
    </r>
  </si>
</sst>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Red]\-#,##0\ "/>
    <numFmt numFmtId="177" formatCode="#,##0.00_ "/>
    <numFmt numFmtId="178" formatCode="0.0_ "/>
    <numFmt numFmtId="179" formatCode="#,##0_ "/>
    <numFmt numFmtId="180" formatCode="0.0%"/>
    <numFmt numFmtId="181" formatCode="0\ "/>
  </numFmts>
  <fonts count="79">
    <font>
      <sz val="9"/>
      <name val="微软雅黑"/>
      <charset val="134"/>
    </font>
    <font>
      <sz val="9"/>
      <name val="Times New Roman"/>
      <charset val="134"/>
    </font>
    <font>
      <sz val="22"/>
      <name val="Times New Roman"/>
      <charset val="134"/>
    </font>
    <font>
      <b/>
      <sz val="14"/>
      <name val="Times New Roman"/>
      <charset val="134"/>
    </font>
    <font>
      <b/>
      <sz val="9"/>
      <name val="Times New Roman"/>
      <charset val="134"/>
    </font>
    <font>
      <sz val="16"/>
      <name val="方正楷体简体"/>
      <charset val="134"/>
    </font>
    <font>
      <sz val="16"/>
      <name val="Times New Roman"/>
      <charset val="134"/>
    </font>
    <font>
      <sz val="24"/>
      <name val="方正小标宋简体"/>
      <charset val="134"/>
    </font>
    <font>
      <sz val="24"/>
      <name val="Times New Roman"/>
      <charset val="134"/>
    </font>
    <font>
      <sz val="20"/>
      <name val="Times New Roman"/>
      <charset val="134"/>
    </font>
    <font>
      <sz val="10"/>
      <name val="Times New Roman"/>
      <charset val="134"/>
    </font>
    <font>
      <sz val="12"/>
      <name val="Times New Roman"/>
      <charset val="134"/>
    </font>
    <font>
      <b/>
      <sz val="10"/>
      <name val="宋体"/>
      <charset val="134"/>
    </font>
    <font>
      <b/>
      <sz val="10"/>
      <name val="Times New Roman"/>
      <charset val="134"/>
    </font>
    <font>
      <sz val="10"/>
      <name val="宋体"/>
      <charset val="134"/>
    </font>
    <font>
      <sz val="11"/>
      <name val="Times New Roman"/>
      <charset val="134"/>
    </font>
    <font>
      <b/>
      <sz val="11"/>
      <name val="宋体"/>
      <charset val="134"/>
    </font>
    <font>
      <b/>
      <sz val="11"/>
      <name val="Times New Roman"/>
      <charset val="134"/>
    </font>
    <font>
      <sz val="12"/>
      <name val="宋体"/>
      <charset val="134"/>
    </font>
    <font>
      <b/>
      <sz val="12"/>
      <name val="Times New Roman"/>
      <charset val="134"/>
    </font>
    <font>
      <sz val="22"/>
      <name val="方正小标宋简体"/>
      <charset val="134"/>
    </font>
    <font>
      <sz val="10"/>
      <color indexed="9"/>
      <name val="Times New Roman"/>
      <charset val="134"/>
    </font>
    <font>
      <b/>
      <sz val="10"/>
      <color indexed="8"/>
      <name val="Times New Roman"/>
      <charset val="134"/>
    </font>
    <font>
      <sz val="10"/>
      <color indexed="8"/>
      <name val="Times New Roman"/>
      <charset val="134"/>
    </font>
    <font>
      <b/>
      <sz val="14"/>
      <color indexed="8"/>
      <name val="Times New Roman"/>
      <charset val="134"/>
    </font>
    <font>
      <sz val="18"/>
      <name val="方正小标宋简体"/>
      <charset val="134"/>
    </font>
    <font>
      <sz val="18"/>
      <name val="Times New Roman"/>
      <charset val="134"/>
    </font>
    <font>
      <b/>
      <sz val="10"/>
      <color theme="1"/>
      <name val="Times New Roman"/>
      <charset val="134"/>
    </font>
    <font>
      <sz val="10"/>
      <color theme="1"/>
      <name val="Times New Roman"/>
      <charset val="134"/>
    </font>
    <font>
      <sz val="8"/>
      <name val="Times New Roman"/>
      <charset val="134"/>
    </font>
    <font>
      <sz val="14"/>
      <color indexed="9"/>
      <name val="Times New Roman"/>
      <charset val="134"/>
    </font>
    <font>
      <sz val="14"/>
      <name val="Times New Roman"/>
      <charset val="134"/>
    </font>
    <font>
      <b/>
      <sz val="11"/>
      <color rgb="FF000000"/>
      <name val="Times New Roman"/>
      <charset val="134"/>
    </font>
    <font>
      <b/>
      <sz val="11"/>
      <color indexed="8"/>
      <name val="宋体"/>
      <charset val="134"/>
    </font>
    <font>
      <b/>
      <sz val="11"/>
      <color indexed="8"/>
      <name val="Times New Roman"/>
      <charset val="134"/>
    </font>
    <font>
      <b/>
      <sz val="14"/>
      <color theme="1"/>
      <name val="Times New Roman"/>
      <charset val="134"/>
    </font>
    <font>
      <sz val="11"/>
      <color indexed="8"/>
      <name val="Times New Roman"/>
      <charset val="134"/>
    </font>
    <font>
      <sz val="16"/>
      <color indexed="8"/>
      <name val="Times New Roman"/>
      <charset val="134"/>
    </font>
    <font>
      <sz val="22"/>
      <color rgb="FF000000"/>
      <name val="Times New Roman"/>
      <charset val="134"/>
    </font>
    <font>
      <sz val="22"/>
      <color indexed="8"/>
      <name val="Times New Roman"/>
      <charset val="134"/>
    </font>
    <font>
      <sz val="16"/>
      <color indexed="8"/>
      <name val="方正楷体简体"/>
      <charset val="134"/>
    </font>
    <font>
      <sz val="14"/>
      <color indexed="8"/>
      <name val="Times New Roman"/>
      <charset val="134"/>
    </font>
    <font>
      <sz val="11"/>
      <color rgb="FF000000"/>
      <name val="Times New Roman"/>
      <charset val="134"/>
    </font>
    <font>
      <sz val="11"/>
      <color indexed="8"/>
      <name val="宋体"/>
      <charset val="134"/>
    </font>
    <font>
      <sz val="12"/>
      <color indexed="8"/>
      <name val="Times New Roman"/>
      <charset val="134"/>
    </font>
    <font>
      <sz val="14"/>
      <name val="方正楷体简体"/>
      <charset val="134"/>
    </font>
    <font>
      <sz val="20"/>
      <name val="黑体"/>
      <charset val="134"/>
    </font>
    <font>
      <sz val="11"/>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4"/>
      <name val="宋体"/>
      <charset val="134"/>
    </font>
    <font>
      <sz val="14"/>
      <name val="宋体"/>
      <charset val="134"/>
    </font>
    <font>
      <sz val="20"/>
      <name val="方正小标宋简体"/>
      <charset val="134"/>
    </font>
    <font>
      <b/>
      <sz val="12"/>
      <name val="宋体"/>
      <charset val="134"/>
    </font>
    <font>
      <b/>
      <sz val="10"/>
      <color indexed="8"/>
      <name val="宋体"/>
      <charset val="134"/>
    </font>
    <font>
      <sz val="10"/>
      <color indexed="8"/>
      <name val="宋体"/>
      <charset val="134"/>
    </font>
    <font>
      <b/>
      <sz val="11"/>
      <color rgb="FF000000"/>
      <name val="宋体"/>
      <charset val="134"/>
    </font>
    <font>
      <sz val="22"/>
      <color rgb="FF000000"/>
      <name val="方正小标宋简体"/>
      <charset val="134"/>
    </font>
    <font>
      <b/>
      <sz val="11"/>
      <name val="黑体"/>
      <charset val="134"/>
    </font>
    <font>
      <sz val="11"/>
      <color rgb="FF000000"/>
      <name val="宋体"/>
      <charset val="134"/>
    </font>
    <font>
      <sz val="12"/>
      <color indexed="8"/>
      <name val="宋体"/>
      <charset val="134"/>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9">
    <xf numFmtId="0" fontId="0" fillId="0" borderId="0">
      <protection locked="0"/>
    </xf>
    <xf numFmtId="42" fontId="56" fillId="0" borderId="0" applyFont="0" applyFill="0" applyBorder="0" applyAlignment="0" applyProtection="0">
      <alignment vertical="center"/>
    </xf>
    <xf numFmtId="0" fontId="63" fillId="13" borderId="0" applyNumberFormat="0" applyBorder="0" applyAlignment="0" applyProtection="0">
      <alignment vertical="center"/>
    </xf>
    <xf numFmtId="0" fontId="60" fillId="7" borderId="20" applyNumberFormat="0" applyAlignment="0" applyProtection="0">
      <alignment vertical="center"/>
    </xf>
    <xf numFmtId="44" fontId="56" fillId="0" borderId="0" applyFont="0" applyFill="0" applyBorder="0" applyAlignment="0" applyProtection="0">
      <alignment vertical="center"/>
    </xf>
    <xf numFmtId="41" fontId="56" fillId="0" borderId="0" applyFont="0" applyFill="0" applyBorder="0" applyAlignment="0" applyProtection="0">
      <alignment vertical="center"/>
    </xf>
    <xf numFmtId="0" fontId="63" fillId="10" borderId="0" applyNumberFormat="0" applyBorder="0" applyAlignment="0" applyProtection="0">
      <alignment vertical="center"/>
    </xf>
    <xf numFmtId="0" fontId="53" fillId="4" borderId="0" applyNumberFormat="0" applyBorder="0" applyAlignment="0" applyProtection="0">
      <alignment vertical="center"/>
    </xf>
    <xf numFmtId="43" fontId="0" fillId="0" borderId="0" applyFont="0" applyFill="0" applyBorder="0" applyAlignment="0" applyProtection="0">
      <protection locked="0"/>
    </xf>
    <xf numFmtId="0" fontId="48" fillId="16" borderId="0" applyNumberFormat="0" applyBorder="0" applyAlignment="0" applyProtection="0">
      <alignment vertical="center"/>
    </xf>
    <xf numFmtId="0" fontId="65" fillId="0" borderId="0" applyNumberFormat="0" applyFill="0" applyBorder="0" applyAlignment="0" applyProtection="0">
      <alignment vertical="center"/>
    </xf>
    <xf numFmtId="0" fontId="43" fillId="0" borderId="0">
      <alignment vertical="center"/>
    </xf>
    <xf numFmtId="9" fontId="0" fillId="0" borderId="0" applyFont="0" applyFill="0" applyBorder="0" applyAlignment="0" applyProtection="0">
      <protection locked="0"/>
    </xf>
    <xf numFmtId="0" fontId="52" fillId="0" borderId="0" applyNumberFormat="0" applyFill="0" applyBorder="0" applyAlignment="0" applyProtection="0">
      <alignment vertical="center"/>
    </xf>
    <xf numFmtId="0" fontId="56" fillId="6" borderId="21" applyNumberFormat="0" applyFont="0" applyAlignment="0" applyProtection="0">
      <alignment vertical="center"/>
    </xf>
    <xf numFmtId="0" fontId="18" fillId="0" borderId="0">
      <alignment vertical="center"/>
    </xf>
    <xf numFmtId="0" fontId="18" fillId="0" borderId="0">
      <alignment vertical="center"/>
    </xf>
    <xf numFmtId="0" fontId="48" fillId="23" borderId="0" applyNumberFormat="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5" fillId="0" borderId="19" applyNumberFormat="0" applyFill="0" applyAlignment="0" applyProtection="0">
      <alignment vertical="center"/>
    </xf>
    <xf numFmtId="0" fontId="62" fillId="0" borderId="19" applyNumberFormat="0" applyFill="0" applyAlignment="0" applyProtection="0">
      <alignment vertical="center"/>
    </xf>
    <xf numFmtId="0" fontId="48" fillId="15" borderId="0" applyNumberFormat="0" applyBorder="0" applyAlignment="0" applyProtection="0">
      <alignment vertical="center"/>
    </xf>
    <xf numFmtId="0" fontId="51" fillId="0" borderId="23" applyNumberFormat="0" applyFill="0" applyAlignment="0" applyProtection="0">
      <alignment vertical="center"/>
    </xf>
    <xf numFmtId="0" fontId="48" fillId="22" borderId="0" applyNumberFormat="0" applyBorder="0" applyAlignment="0" applyProtection="0">
      <alignment vertical="center"/>
    </xf>
    <xf numFmtId="0" fontId="49" fillId="3" borderId="17" applyNumberFormat="0" applyAlignment="0" applyProtection="0">
      <alignment vertical="center"/>
    </xf>
    <xf numFmtId="0" fontId="57" fillId="3" borderId="20" applyNumberFormat="0" applyAlignment="0" applyProtection="0">
      <alignment vertical="center"/>
    </xf>
    <xf numFmtId="0" fontId="66" fillId="20" borderId="24" applyNumberFormat="0" applyAlignment="0" applyProtection="0">
      <alignment vertical="center"/>
    </xf>
    <xf numFmtId="0" fontId="63" fillId="26" borderId="0" applyNumberFormat="0" applyBorder="0" applyAlignment="0" applyProtection="0">
      <alignment vertical="center"/>
    </xf>
    <xf numFmtId="0" fontId="48" fillId="29" borderId="0" applyNumberFormat="0" applyBorder="0" applyAlignment="0" applyProtection="0">
      <alignment vertical="center"/>
    </xf>
    <xf numFmtId="0" fontId="54" fillId="0" borderId="18" applyNumberFormat="0" applyFill="0" applyAlignment="0" applyProtection="0">
      <alignment vertical="center"/>
    </xf>
    <xf numFmtId="0" fontId="61" fillId="0" borderId="22" applyNumberFormat="0" applyFill="0" applyAlignment="0" applyProtection="0">
      <alignment vertical="center"/>
    </xf>
    <xf numFmtId="0" fontId="64" fillId="17" borderId="0" applyNumberFormat="0" applyBorder="0" applyAlignment="0" applyProtection="0">
      <alignment vertical="center"/>
    </xf>
    <xf numFmtId="0" fontId="43" fillId="0" borderId="0">
      <alignment vertical="center"/>
    </xf>
    <xf numFmtId="0" fontId="59" fillId="5" borderId="0" applyNumberFormat="0" applyBorder="0" applyAlignment="0" applyProtection="0">
      <alignment vertical="center"/>
    </xf>
    <xf numFmtId="0" fontId="63" fillId="12" borderId="0" applyNumberFormat="0" applyBorder="0" applyAlignment="0" applyProtection="0">
      <alignment vertical="center"/>
    </xf>
    <xf numFmtId="0" fontId="48" fillId="2" borderId="0" applyNumberFormat="0" applyBorder="0" applyAlignment="0" applyProtection="0">
      <alignment vertical="center"/>
    </xf>
    <xf numFmtId="0" fontId="43" fillId="0" borderId="0">
      <alignment vertical="center"/>
    </xf>
    <xf numFmtId="0" fontId="63" fillId="11" borderId="0" applyNumberFormat="0" applyBorder="0" applyAlignment="0" applyProtection="0">
      <alignment vertical="center"/>
    </xf>
    <xf numFmtId="0" fontId="63" fillId="9" borderId="0" applyNumberFormat="0" applyBorder="0" applyAlignment="0" applyProtection="0">
      <alignment vertical="center"/>
    </xf>
    <xf numFmtId="0" fontId="43" fillId="0" borderId="0">
      <alignment vertical="center"/>
    </xf>
    <xf numFmtId="0" fontId="63" fillId="25" borderId="0" applyNumberFormat="0" applyBorder="0" applyAlignment="0" applyProtection="0">
      <alignment vertical="center"/>
    </xf>
    <xf numFmtId="0" fontId="63" fillId="32" borderId="0" applyNumberFormat="0" applyBorder="0" applyAlignment="0" applyProtection="0">
      <alignment vertical="center"/>
    </xf>
    <xf numFmtId="0" fontId="48" fillId="19" borderId="0" applyNumberFormat="0" applyBorder="0" applyAlignment="0" applyProtection="0">
      <alignment vertical="center"/>
    </xf>
    <xf numFmtId="0" fontId="18" fillId="0" borderId="0"/>
    <xf numFmtId="0" fontId="48" fillId="28" borderId="0" applyNumberFormat="0" applyBorder="0" applyAlignment="0" applyProtection="0">
      <alignment vertical="center"/>
    </xf>
    <xf numFmtId="0" fontId="63" fillId="24" borderId="0" applyNumberFormat="0" applyBorder="0" applyAlignment="0" applyProtection="0">
      <alignment vertical="center"/>
    </xf>
    <xf numFmtId="0" fontId="63" fillId="31" borderId="0" applyNumberFormat="0" applyBorder="0" applyAlignment="0" applyProtection="0">
      <alignment vertical="center"/>
    </xf>
    <xf numFmtId="0" fontId="48" fillId="18" borderId="0" applyNumberFormat="0" applyBorder="0" applyAlignment="0" applyProtection="0">
      <alignment vertical="center"/>
    </xf>
    <xf numFmtId="0" fontId="18" fillId="0" borderId="0">
      <alignment vertical="center"/>
    </xf>
    <xf numFmtId="0" fontId="63" fillId="8" borderId="0" applyNumberFormat="0" applyBorder="0" applyAlignment="0" applyProtection="0">
      <alignment vertical="center"/>
    </xf>
    <xf numFmtId="0" fontId="48" fillId="14" borderId="0" applyNumberFormat="0" applyBorder="0" applyAlignment="0" applyProtection="0">
      <alignment vertical="center"/>
    </xf>
    <xf numFmtId="0" fontId="48" fillId="27" borderId="0" applyNumberFormat="0" applyBorder="0" applyAlignment="0" applyProtection="0">
      <alignment vertical="center"/>
    </xf>
    <xf numFmtId="0" fontId="18" fillId="0" borderId="0">
      <alignment vertical="center"/>
    </xf>
    <xf numFmtId="0" fontId="63" fillId="30" borderId="0" applyNumberFormat="0" applyBorder="0" applyAlignment="0" applyProtection="0">
      <alignment vertical="center"/>
    </xf>
    <xf numFmtId="0" fontId="48" fillId="21" borderId="0" applyNumberFormat="0" applyBorder="0" applyAlignment="0" applyProtection="0">
      <alignment vertical="center"/>
    </xf>
    <xf numFmtId="0" fontId="43" fillId="0" borderId="0">
      <alignment vertical="center"/>
    </xf>
  </cellStyleXfs>
  <cellXfs count="250">
    <xf numFmtId="0" fontId="0" fillId="0" borderId="0" xfId="0" applyFont="1" applyAlignment="1">
      <alignment vertical="top"/>
      <protection locked="0"/>
    </xf>
    <xf numFmtId="0" fontId="1" fillId="0" borderId="0" xfId="0" applyFont="1" applyAlignment="1">
      <alignment vertical="top"/>
      <protection locked="0"/>
    </xf>
    <xf numFmtId="0" fontId="2" fillId="0" borderId="0" xfId="0" applyFont="1" applyAlignment="1">
      <alignment horizontal="center" vertical="top" wrapText="1"/>
      <protection locked="0"/>
    </xf>
    <xf numFmtId="0" fontId="3" fillId="0" borderId="0" xfId="0" applyFont="1" applyFill="1" applyBorder="1" applyAlignment="1">
      <alignment vertical="top" wrapText="1"/>
      <protection locked="0"/>
    </xf>
    <xf numFmtId="0" fontId="4" fillId="0" borderId="0" xfId="0" applyFont="1" applyAlignment="1">
      <alignment vertical="top"/>
      <protection locked="0"/>
    </xf>
    <xf numFmtId="0" fontId="1" fillId="0" borderId="0" xfId="0" applyFont="1" applyAlignment="1">
      <alignment vertical="top" wrapText="1"/>
      <protection locked="0"/>
    </xf>
    <xf numFmtId="0" fontId="5" fillId="0" borderId="0" xfId="0" applyFont="1" applyAlignment="1">
      <alignment vertical="top" wrapText="1"/>
      <protection locked="0"/>
    </xf>
    <xf numFmtId="0" fontId="6" fillId="0" borderId="0" xfId="0" applyFont="1" applyAlignment="1">
      <alignment vertical="top" wrapText="1"/>
      <protection locked="0"/>
    </xf>
    <xf numFmtId="0" fontId="7" fillId="0" borderId="0" xfId="0" applyFont="1" applyFill="1" applyAlignment="1" applyProtection="1">
      <alignment horizontal="center" wrapText="1"/>
    </xf>
    <xf numFmtId="0" fontId="8" fillId="0" borderId="0" xfId="0" applyFont="1" applyFill="1" applyAlignment="1" applyProtection="1">
      <alignment horizontal="center" wrapText="1"/>
    </xf>
    <xf numFmtId="0" fontId="9" fillId="0" borderId="0" xfId="0" applyFont="1" applyFill="1" applyAlignment="1" applyProtection="1">
      <alignment horizontal="center" wrapText="1"/>
    </xf>
    <xf numFmtId="0" fontId="10" fillId="0" borderId="1" xfId="0" applyFont="1" applyFill="1" applyBorder="1" applyAlignment="1" applyProtection="1">
      <alignment horizontal="left" vertical="center" wrapText="1"/>
    </xf>
    <xf numFmtId="0" fontId="11" fillId="0" borderId="0" xfId="0" applyFont="1" applyFill="1" applyAlignment="1" applyProtection="1">
      <alignment vertical="center" wrapText="1"/>
    </xf>
    <xf numFmtId="0" fontId="12"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0"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4" fillId="0" borderId="2" xfId="0" applyFont="1" applyFill="1" applyBorder="1" applyAlignment="1" applyProtection="1">
      <alignment vertical="center" wrapText="1"/>
    </xf>
    <xf numFmtId="0" fontId="13" fillId="0" borderId="2" xfId="0" applyFont="1" applyFill="1" applyBorder="1" applyAlignment="1" applyProtection="1">
      <alignment vertical="center" wrapText="1"/>
    </xf>
    <xf numFmtId="0" fontId="10" fillId="0" borderId="2" xfId="0" applyNumberFormat="1" applyFont="1" applyFill="1" applyBorder="1" applyAlignment="1" applyProtection="1">
      <alignment vertical="center" wrapText="1"/>
    </xf>
    <xf numFmtId="0" fontId="10" fillId="0" borderId="2" xfId="0" applyFont="1" applyFill="1" applyBorder="1" applyAlignment="1" applyProtection="1">
      <alignment vertical="center" wrapText="1"/>
    </xf>
    <xf numFmtId="0" fontId="13" fillId="0" borderId="2"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2" fillId="0" borderId="2" xfId="0" applyFont="1" applyFill="1" applyBorder="1" applyAlignment="1" applyProtection="1">
      <alignment horizontal="justify" vertical="center" wrapText="1"/>
    </xf>
    <xf numFmtId="0" fontId="13" fillId="0" borderId="2" xfId="0" applyFont="1" applyFill="1" applyBorder="1" applyAlignment="1" applyProtection="1">
      <alignment horizontal="justify" vertical="center" wrapText="1"/>
    </xf>
    <xf numFmtId="0" fontId="15" fillId="0" borderId="2" xfId="0" applyFont="1" applyFill="1" applyBorder="1" applyAlignment="1" applyProtection="1">
      <alignment horizontal="center" vertical="center" wrapText="1"/>
    </xf>
    <xf numFmtId="0" fontId="16" fillId="0" borderId="2" xfId="0" applyFont="1" applyFill="1" applyBorder="1" applyAlignment="1" applyProtection="1">
      <alignment horizontal="justify" vertical="center" wrapText="1"/>
    </xf>
    <xf numFmtId="0" fontId="17" fillId="0" borderId="2" xfId="0" applyFont="1" applyFill="1" applyBorder="1" applyAlignment="1" applyProtection="1">
      <alignment horizontal="justify" vertical="center" wrapText="1"/>
    </xf>
    <xf numFmtId="0" fontId="15" fillId="0" borderId="0" xfId="0" applyNumberFormat="1" applyFont="1" applyFill="1" applyAlignment="1" applyProtection="1">
      <alignment horizontal="justify" vertical="center" wrapText="1"/>
    </xf>
    <xf numFmtId="0" fontId="18" fillId="0" borderId="0" xfId="0" applyFont="1" applyFill="1" applyAlignment="1" applyProtection="1">
      <alignment horizontal="center" vertical="center" wrapText="1"/>
    </xf>
    <xf numFmtId="0" fontId="11" fillId="0" borderId="0" xfId="0" applyFont="1" applyFill="1" applyAlignment="1" applyProtection="1">
      <alignment horizontal="center" vertical="center" wrapText="1"/>
    </xf>
    <xf numFmtId="0" fontId="10" fillId="0" borderId="2" xfId="0" applyFont="1" applyFill="1" applyBorder="1" applyAlignment="1" applyProtection="1">
      <alignment wrapText="1"/>
    </xf>
    <xf numFmtId="178" fontId="10" fillId="0" borderId="2" xfId="0" applyNumberFormat="1" applyFont="1" applyFill="1" applyBorder="1" applyAlignment="1" applyProtection="1">
      <alignment horizontal="center" vertical="center" wrapText="1"/>
    </xf>
    <xf numFmtId="9" fontId="10" fillId="0" borderId="2" xfId="12" applyFont="1" applyFill="1" applyBorder="1" applyAlignment="1" applyProtection="1">
      <alignment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5" xfId="0" applyFont="1" applyFill="1" applyBorder="1" applyAlignment="1" applyProtection="1">
      <alignment vertical="center" wrapText="1"/>
    </xf>
    <xf numFmtId="0" fontId="15" fillId="0" borderId="2" xfId="0" applyFont="1" applyFill="1" applyBorder="1" applyAlignment="1" applyProtection="1">
      <alignment vertical="center" wrapText="1"/>
    </xf>
    <xf numFmtId="0" fontId="4" fillId="0" borderId="0" xfId="0" applyFont="1" applyAlignment="1">
      <alignment vertical="top" wrapText="1"/>
      <protection locked="0"/>
    </xf>
    <xf numFmtId="0" fontId="1" fillId="0" borderId="0" xfId="0" applyFont="1" applyAlignment="1">
      <alignment vertical="top" wrapText="1" shrinkToFit="1"/>
      <protection locked="0"/>
    </xf>
    <xf numFmtId="0" fontId="11" fillId="0" borderId="0" xfId="0" applyFont="1" applyAlignment="1">
      <alignment vertical="top" wrapText="1"/>
      <protection locked="0"/>
    </xf>
    <xf numFmtId="0" fontId="9" fillId="0"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10" fillId="0" borderId="0" xfId="0" applyFont="1" applyFill="1" applyAlignment="1" applyProtection="1">
      <alignment wrapText="1"/>
    </xf>
    <xf numFmtId="0" fontId="11" fillId="0" borderId="0" xfId="0" applyFont="1" applyFill="1" applyAlignment="1" applyProtection="1">
      <alignment wrapText="1"/>
    </xf>
    <xf numFmtId="0" fontId="11" fillId="0" borderId="0" xfId="0" applyFont="1" applyFill="1" applyAlignment="1" applyProtection="1">
      <alignment horizontal="left" vertical="center" wrapText="1"/>
    </xf>
    <xf numFmtId="0" fontId="13" fillId="0" borderId="3" xfId="0" applyFont="1" applyFill="1" applyBorder="1" applyAlignment="1" applyProtection="1">
      <alignment horizontal="center" vertical="center" wrapText="1"/>
    </xf>
    <xf numFmtId="0" fontId="10" fillId="0" borderId="2" xfId="0" applyNumberFormat="1" applyFont="1" applyFill="1" applyBorder="1" applyAlignment="1" applyProtection="1">
      <alignment horizontal="left" vertical="center" wrapText="1"/>
    </xf>
    <xf numFmtId="177" fontId="10" fillId="0" borderId="2" xfId="0" applyNumberFormat="1" applyFont="1" applyFill="1" applyBorder="1" applyAlignment="1" applyProtection="1">
      <alignment horizontal="center" vertical="center" wrapText="1"/>
    </xf>
    <xf numFmtId="177" fontId="10" fillId="0" borderId="2" xfId="12" applyNumberFormat="1" applyFont="1" applyFill="1" applyBorder="1" applyAlignment="1" applyProtection="1">
      <alignment vertical="center" wrapText="1"/>
    </xf>
    <xf numFmtId="177" fontId="10" fillId="0" borderId="2" xfId="0" applyNumberFormat="1" applyFont="1" applyFill="1" applyBorder="1" applyAlignment="1" applyProtection="1">
      <alignment vertical="center" wrapText="1"/>
    </xf>
    <xf numFmtId="0" fontId="13" fillId="0" borderId="6"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177" fontId="13" fillId="0" borderId="2" xfId="0" applyNumberFormat="1" applyFont="1" applyFill="1" applyBorder="1" applyAlignment="1" applyProtection="1">
      <alignment horizontal="center" vertical="center" wrapText="1"/>
    </xf>
    <xf numFmtId="0" fontId="10" fillId="0" borderId="6" xfId="0" applyFont="1" applyFill="1" applyBorder="1" applyAlignment="1" applyProtection="1">
      <alignment horizontal="justify" vertical="center" wrapText="1"/>
    </xf>
    <xf numFmtId="0" fontId="10" fillId="0" borderId="7" xfId="0" applyFont="1" applyFill="1" applyBorder="1" applyAlignment="1" applyProtection="1">
      <alignment horizontal="justify" vertical="center" wrapText="1"/>
    </xf>
    <xf numFmtId="0" fontId="10" fillId="0" borderId="0" xfId="0" applyFont="1" applyFill="1" applyBorder="1" applyAlignment="1" applyProtection="1">
      <alignment horizontal="left" vertical="center" wrapText="1"/>
    </xf>
    <xf numFmtId="0" fontId="2" fillId="0" borderId="0" xfId="0" applyFont="1" applyAlignment="1">
      <alignment horizontal="center" vertical="center"/>
      <protection locked="0"/>
    </xf>
    <xf numFmtId="0" fontId="19" fillId="0" borderId="0" xfId="0" applyFont="1" applyFill="1" applyBorder="1" applyAlignment="1">
      <alignment vertical="top" wrapText="1"/>
      <protection locked="0"/>
    </xf>
    <xf numFmtId="0" fontId="10" fillId="0" borderId="0" xfId="0" applyFont="1" applyAlignment="1">
      <alignment vertical="top"/>
      <protection locked="0"/>
    </xf>
    <xf numFmtId="0" fontId="1" fillId="0" borderId="0" xfId="0" applyFont="1" applyFill="1" applyAlignment="1">
      <alignment vertical="top"/>
      <protection locked="0"/>
    </xf>
    <xf numFmtId="0" fontId="5" fillId="0" borderId="0" xfId="16" applyFont="1" applyFill="1" applyBorder="1" applyAlignment="1">
      <alignment horizontal="left" vertical="center" shrinkToFit="1"/>
    </xf>
    <xf numFmtId="0" fontId="5" fillId="0" borderId="0" xfId="16" applyFont="1" applyFill="1" applyAlignment="1">
      <alignment horizontal="left" vertical="center" shrinkToFit="1"/>
    </xf>
    <xf numFmtId="0" fontId="20" fillId="0" borderId="0" xfId="16" applyFont="1" applyFill="1" applyAlignment="1">
      <alignment horizontal="center" vertical="center" shrinkToFit="1"/>
    </xf>
    <xf numFmtId="0" fontId="2" fillId="0" borderId="0" xfId="16" applyFont="1" applyFill="1" applyAlignment="1">
      <alignment horizontal="center" vertical="center" shrinkToFit="1"/>
    </xf>
    <xf numFmtId="0" fontId="10" fillId="0" borderId="0" xfId="16" applyFont="1" applyFill="1" applyBorder="1" applyAlignment="1">
      <alignment horizontal="left" vertical="center" shrinkToFit="1"/>
    </xf>
    <xf numFmtId="0" fontId="21" fillId="0" borderId="0" xfId="16" applyFont="1" applyFill="1" applyBorder="1" applyAlignment="1">
      <alignment vertical="center"/>
    </xf>
    <xf numFmtId="0" fontId="10" fillId="0" borderId="0" xfId="55" applyFont="1" applyFill="1" applyBorder="1" applyAlignment="1"/>
    <xf numFmtId="0" fontId="10" fillId="0" borderId="0" xfId="55" applyFont="1" applyFill="1" applyAlignment="1"/>
    <xf numFmtId="176" fontId="11" fillId="0" borderId="0" xfId="16" applyNumberFormat="1" applyFont="1" applyFill="1" applyAlignment="1">
      <alignment horizontal="right"/>
    </xf>
    <xf numFmtId="0" fontId="13" fillId="0" borderId="2" xfId="16" applyFont="1" applyFill="1" applyBorder="1" applyAlignment="1">
      <alignment horizontal="center" vertical="center" shrinkToFit="1"/>
    </xf>
    <xf numFmtId="176" fontId="12" fillId="0" borderId="2" xfId="16" applyNumberFormat="1" applyFont="1" applyFill="1" applyBorder="1" applyAlignment="1">
      <alignment horizontal="center" vertical="center" wrapText="1"/>
    </xf>
    <xf numFmtId="176" fontId="13" fillId="0" borderId="2" xfId="16" applyNumberFormat="1" applyFont="1" applyFill="1" applyBorder="1" applyAlignment="1">
      <alignment horizontal="center" vertical="center" wrapText="1"/>
    </xf>
    <xf numFmtId="49" fontId="22" fillId="0" borderId="8" xfId="35" applyNumberFormat="1" applyFont="1" applyFill="1" applyBorder="1" applyAlignment="1">
      <alignment horizontal="left" vertical="center" shrinkToFit="1"/>
    </xf>
    <xf numFmtId="179" fontId="13" fillId="0" borderId="2" xfId="15" applyNumberFormat="1" applyFont="1" applyFill="1" applyBorder="1" applyAlignment="1">
      <alignment horizontal="center" vertical="center" wrapText="1"/>
    </xf>
    <xf numFmtId="179" fontId="10" fillId="0" borderId="2" xfId="15" applyNumberFormat="1" applyFont="1" applyFill="1" applyBorder="1" applyAlignment="1">
      <alignment horizontal="center" vertical="center" wrapText="1"/>
    </xf>
    <xf numFmtId="180" fontId="23" fillId="0" borderId="2" xfId="12" applyNumberFormat="1" applyFont="1" applyFill="1" applyBorder="1" applyAlignment="1" applyProtection="1">
      <alignment horizontal="center" vertical="center" wrapText="1"/>
    </xf>
    <xf numFmtId="49" fontId="23" fillId="0" borderId="8" xfId="35" applyNumberFormat="1" applyFont="1" applyFill="1" applyBorder="1" applyAlignment="1">
      <alignment horizontal="left" vertical="center" shrinkToFit="1"/>
    </xf>
    <xf numFmtId="179" fontId="23" fillId="0" borderId="8" xfId="11" applyNumberFormat="1" applyFont="1" applyFill="1" applyBorder="1" applyAlignment="1">
      <alignment horizontal="center" vertical="center" wrapText="1"/>
    </xf>
    <xf numFmtId="179" fontId="10" fillId="0" borderId="2" xfId="0" applyNumberFormat="1" applyFont="1" applyFill="1" applyBorder="1" applyAlignment="1" applyProtection="1">
      <alignment horizontal="center" vertical="center" wrapText="1"/>
    </xf>
    <xf numFmtId="179" fontId="24" fillId="0" borderId="8" xfId="0" applyNumberFormat="1" applyFont="1" applyFill="1" applyBorder="1" applyAlignment="1" applyProtection="1">
      <alignment horizontal="right" vertical="center" wrapText="1"/>
    </xf>
    <xf numFmtId="179" fontId="3" fillId="0" borderId="2" xfId="15" applyNumberFormat="1" applyFont="1" applyFill="1" applyBorder="1" applyAlignment="1">
      <alignment horizontal="right" vertical="center" wrapText="1"/>
    </xf>
    <xf numFmtId="0" fontId="10" fillId="0" borderId="0" xfId="0" applyFont="1" applyFill="1" applyAlignment="1">
      <alignment vertical="top"/>
      <protection locked="0"/>
    </xf>
    <xf numFmtId="0" fontId="1" fillId="0" borderId="0" xfId="0" applyFont="1" applyFill="1" applyAlignment="1">
      <alignment vertical="top" shrinkToFit="1"/>
      <protection locked="0"/>
    </xf>
    <xf numFmtId="0" fontId="25" fillId="0" borderId="0" xfId="16" applyFont="1" applyFill="1" applyAlignment="1">
      <alignment horizontal="center" vertical="center" shrinkToFit="1"/>
    </xf>
    <xf numFmtId="0" fontId="26" fillId="0" borderId="0" xfId="16" applyFont="1" applyFill="1" applyAlignment="1">
      <alignment horizontal="center" vertical="center" shrinkToFit="1"/>
    </xf>
    <xf numFmtId="0" fontId="10" fillId="0" borderId="0" xfId="16" applyFont="1" applyFill="1" applyAlignment="1">
      <alignment horizontal="left" vertical="center" shrinkToFit="1"/>
    </xf>
    <xf numFmtId="0" fontId="21" fillId="0" borderId="0" xfId="16" applyFont="1" applyFill="1">
      <alignment vertical="center"/>
    </xf>
    <xf numFmtId="176" fontId="11" fillId="0" borderId="0" xfId="16" applyNumberFormat="1" applyFont="1" applyFill="1" applyBorder="1" applyAlignment="1">
      <alignment horizontal="right" vertical="center"/>
    </xf>
    <xf numFmtId="49" fontId="22" fillId="0" borderId="2" xfId="35" applyNumberFormat="1" applyFont="1" applyFill="1" applyBorder="1" applyAlignment="1">
      <alignment horizontal="left" vertical="center" shrinkToFit="1"/>
    </xf>
    <xf numFmtId="179" fontId="22" fillId="0" borderId="2" xfId="8" applyNumberFormat="1" applyFont="1" applyFill="1" applyBorder="1" applyAlignment="1" applyProtection="1">
      <alignment horizontal="right" vertical="center" wrapText="1"/>
    </xf>
    <xf numFmtId="179" fontId="27" fillId="0" borderId="2" xfId="8" applyNumberFormat="1" applyFont="1" applyFill="1" applyBorder="1" applyAlignment="1" applyProtection="1">
      <alignment horizontal="right" vertical="center" wrapText="1"/>
    </xf>
    <xf numFmtId="180" fontId="10" fillId="0" borderId="2" xfId="12" applyNumberFormat="1" applyFont="1" applyFill="1" applyBorder="1" applyAlignment="1" applyProtection="1">
      <alignment horizontal="right" vertical="center" wrapText="1"/>
    </xf>
    <xf numFmtId="180" fontId="23" fillId="0" borderId="2" xfId="12" applyNumberFormat="1" applyFont="1" applyFill="1" applyBorder="1" applyAlignment="1" applyProtection="1">
      <alignment vertical="center" wrapText="1"/>
    </xf>
    <xf numFmtId="49" fontId="23" fillId="0" borderId="2" xfId="35" applyNumberFormat="1" applyFont="1" applyFill="1" applyBorder="1" applyAlignment="1">
      <alignment horizontal="left" vertical="center" shrinkToFit="1"/>
    </xf>
    <xf numFmtId="179" fontId="23" fillId="0" borderId="2" xfId="8" applyNumberFormat="1" applyFont="1" applyFill="1" applyBorder="1" applyAlignment="1" applyProtection="1">
      <alignment horizontal="right" vertical="center" wrapText="1"/>
    </xf>
    <xf numFmtId="179" fontId="28" fillId="0" borderId="2" xfId="8" applyNumberFormat="1" applyFont="1" applyFill="1" applyBorder="1" applyAlignment="1" applyProtection="1">
      <alignment horizontal="right" vertical="center" wrapText="1"/>
    </xf>
    <xf numFmtId="179" fontId="13" fillId="0" borderId="2" xfId="8" applyNumberFormat="1" applyFont="1" applyFill="1" applyBorder="1" applyAlignment="1" applyProtection="1">
      <alignment horizontal="right" vertical="center"/>
    </xf>
    <xf numFmtId="179" fontId="27" fillId="0" borderId="2" xfId="8" applyNumberFormat="1" applyFont="1" applyFill="1" applyBorder="1" applyAlignment="1" applyProtection="1">
      <alignment horizontal="right" vertical="center"/>
    </xf>
    <xf numFmtId="179" fontId="10" fillId="0" borderId="2" xfId="8" applyNumberFormat="1" applyFont="1" applyFill="1" applyBorder="1" applyAlignment="1" applyProtection="1">
      <alignment horizontal="right" vertical="center"/>
    </xf>
    <xf numFmtId="179" fontId="28" fillId="0" borderId="2" xfId="8" applyNumberFormat="1" applyFont="1" applyFill="1" applyBorder="1" applyAlignment="1" applyProtection="1">
      <alignment horizontal="right" vertical="center"/>
    </xf>
    <xf numFmtId="49" fontId="22" fillId="0" borderId="2" xfId="35" applyNumberFormat="1" applyFont="1" applyFill="1" applyBorder="1" applyAlignment="1">
      <alignment horizontal="center" vertical="center" shrinkToFit="1"/>
    </xf>
    <xf numFmtId="0" fontId="10" fillId="0" borderId="0" xfId="0" applyFont="1" applyFill="1" applyAlignment="1">
      <alignment vertical="top" shrinkToFit="1"/>
      <protection locked="0"/>
    </xf>
    <xf numFmtId="179" fontId="27" fillId="0" borderId="8" xfId="39" applyNumberFormat="1" applyFont="1" applyFill="1" applyBorder="1" applyAlignment="1">
      <alignment horizontal="right" vertical="center" wrapText="1"/>
    </xf>
    <xf numFmtId="179" fontId="22" fillId="0" borderId="8" xfId="0" applyNumberFormat="1" applyFont="1" applyFill="1" applyBorder="1" applyAlignment="1" applyProtection="1">
      <alignment horizontal="right" vertical="center" wrapText="1"/>
    </xf>
    <xf numFmtId="179" fontId="13" fillId="0" borderId="2" xfId="15" applyNumberFormat="1" applyFont="1" applyFill="1" applyBorder="1" applyAlignment="1">
      <alignment horizontal="right" vertical="center" wrapText="1"/>
    </xf>
    <xf numFmtId="0" fontId="29" fillId="0" borderId="0" xfId="16" applyFont="1" applyFill="1" applyAlignment="1">
      <alignment horizontal="left" vertical="center" shrinkToFit="1"/>
    </xf>
    <xf numFmtId="0" fontId="30" fillId="0" borderId="0" xfId="16" applyFont="1" applyFill="1">
      <alignment vertical="center"/>
    </xf>
    <xf numFmtId="0" fontId="31" fillId="0" borderId="0" xfId="55" applyFont="1" applyFill="1" applyAlignment="1"/>
    <xf numFmtId="0" fontId="29" fillId="0" borderId="0" xfId="55" applyFont="1" applyFill="1" applyAlignment="1"/>
    <xf numFmtId="0" fontId="3" fillId="0" borderId="2" xfId="16" applyFont="1" applyFill="1" applyBorder="1" applyAlignment="1">
      <alignment horizontal="center" vertical="center" shrinkToFit="1"/>
    </xf>
    <xf numFmtId="49" fontId="32" fillId="0" borderId="9" xfId="0" applyNumberFormat="1" applyFont="1" applyFill="1" applyBorder="1" applyAlignment="1" applyProtection="1">
      <alignment horizontal="center" vertical="center" wrapText="1"/>
    </xf>
    <xf numFmtId="49" fontId="33" fillId="0" borderId="10" xfId="0" applyNumberFormat="1" applyFont="1" applyFill="1" applyBorder="1" applyAlignment="1" applyProtection="1">
      <alignment horizontal="center" vertical="center" wrapText="1"/>
    </xf>
    <xf numFmtId="49" fontId="34" fillId="0" borderId="10" xfId="0" applyNumberFormat="1" applyFont="1" applyFill="1" applyBorder="1" applyAlignment="1" applyProtection="1">
      <alignment horizontal="center" vertical="center" wrapText="1"/>
    </xf>
    <xf numFmtId="49" fontId="34" fillId="0" borderId="11" xfId="0" applyNumberFormat="1" applyFont="1" applyFill="1" applyBorder="1" applyAlignment="1" applyProtection="1">
      <alignment horizontal="center" vertical="center" wrapText="1"/>
    </xf>
    <xf numFmtId="49" fontId="34" fillId="0" borderId="12" xfId="0" applyNumberFormat="1" applyFont="1" applyFill="1" applyBorder="1" applyAlignment="1" applyProtection="1">
      <alignment horizontal="center" vertical="center" wrapText="1"/>
    </xf>
    <xf numFmtId="49" fontId="32" fillId="0" borderId="12" xfId="0" applyNumberFormat="1" applyFont="1" applyFill="1" applyBorder="1" applyAlignment="1" applyProtection="1">
      <alignment horizontal="center" vertical="center" wrapText="1"/>
    </xf>
    <xf numFmtId="180" fontId="23" fillId="0" borderId="2" xfId="12" applyNumberFormat="1" applyFont="1" applyFill="1" applyBorder="1" applyAlignment="1" applyProtection="1">
      <alignment horizontal="right" vertical="center" wrapText="1"/>
    </xf>
    <xf numFmtId="180" fontId="22" fillId="0" borderId="2" xfId="12" applyNumberFormat="1" applyFont="1" applyFill="1" applyBorder="1" applyAlignment="1" applyProtection="1">
      <alignment vertical="center" wrapText="1"/>
    </xf>
    <xf numFmtId="179" fontId="28" fillId="0" borderId="8" xfId="39" applyNumberFormat="1" applyFont="1" applyFill="1" applyBorder="1" applyAlignment="1">
      <alignment horizontal="right" vertical="center" wrapText="1"/>
    </xf>
    <xf numFmtId="179" fontId="28" fillId="0" borderId="13" xfId="39" applyNumberFormat="1" applyFont="1" applyFill="1" applyBorder="1" applyAlignment="1">
      <alignment horizontal="right" vertical="center" wrapText="1"/>
    </xf>
    <xf numFmtId="179" fontId="27" fillId="0" borderId="2" xfId="0" applyNumberFormat="1" applyFont="1" applyFill="1" applyBorder="1" applyAlignment="1">
      <alignment vertical="center"/>
      <protection locked="0"/>
    </xf>
    <xf numFmtId="179" fontId="27" fillId="0" borderId="14" xfId="39" applyNumberFormat="1" applyFont="1" applyFill="1" applyBorder="1" applyAlignment="1">
      <alignment horizontal="right" vertical="center" wrapText="1"/>
    </xf>
    <xf numFmtId="179" fontId="28" fillId="0" borderId="2" xfId="0" applyNumberFormat="1" applyFont="1" applyFill="1" applyBorder="1" applyAlignment="1">
      <alignment vertical="center"/>
      <protection locked="0"/>
    </xf>
    <xf numFmtId="179" fontId="28" fillId="0" borderId="14" xfId="39" applyNumberFormat="1" applyFont="1" applyFill="1" applyBorder="1" applyAlignment="1">
      <alignment horizontal="right" vertical="center" wrapText="1"/>
    </xf>
    <xf numFmtId="179" fontId="27" fillId="0" borderId="15" xfId="39" applyNumberFormat="1" applyFont="1" applyFill="1" applyBorder="1" applyAlignment="1">
      <alignment horizontal="right" vertical="center" wrapText="1"/>
    </xf>
    <xf numFmtId="179" fontId="27" fillId="0" borderId="8" xfId="42" applyNumberFormat="1" applyFont="1" applyFill="1" applyBorder="1" applyAlignment="1">
      <alignment horizontal="right" vertical="center" wrapText="1"/>
    </xf>
    <xf numFmtId="179" fontId="28" fillId="0" borderId="8" xfId="42" applyNumberFormat="1" applyFont="1" applyFill="1" applyBorder="1" applyAlignment="1">
      <alignment horizontal="right" vertical="center" wrapText="1"/>
    </xf>
    <xf numFmtId="180" fontId="22" fillId="0" borderId="2" xfId="12" applyNumberFormat="1" applyFont="1" applyFill="1" applyBorder="1" applyAlignment="1" applyProtection="1">
      <alignment horizontal="right" vertical="center" wrapText="1"/>
    </xf>
    <xf numFmtId="179" fontId="35" fillId="0" borderId="8" xfId="39" applyNumberFormat="1" applyFont="1" applyFill="1" applyBorder="1" applyAlignment="1">
      <alignment horizontal="right" vertical="center" wrapText="1"/>
    </xf>
    <xf numFmtId="0" fontId="20" fillId="0" borderId="0" xfId="0" applyFont="1" applyAlignment="1">
      <alignment horizontal="center" vertical="center"/>
      <protection locked="0"/>
    </xf>
    <xf numFmtId="0" fontId="19" fillId="0" borderId="0" xfId="0" applyFont="1" applyBorder="1" applyAlignment="1">
      <alignment vertical="top" wrapText="1"/>
      <protection locked="0"/>
    </xf>
    <xf numFmtId="0" fontId="11" fillId="0" borderId="0" xfId="0" applyFont="1" applyFill="1" applyAlignment="1" applyProtection="1">
      <alignment vertical="center"/>
    </xf>
    <xf numFmtId="0" fontId="15" fillId="0" borderId="0" xfId="0" applyFont="1" applyFill="1" applyAlignment="1" applyProtection="1">
      <alignment vertical="center"/>
    </xf>
    <xf numFmtId="0" fontId="17" fillId="0" borderId="0" xfId="0" applyFont="1" applyFill="1" applyProtection="1"/>
    <xf numFmtId="0" fontId="4" fillId="0" borderId="0" xfId="0" applyFont="1" applyFill="1" applyAlignment="1">
      <alignment vertical="top"/>
      <protection locked="0"/>
    </xf>
    <xf numFmtId="0" fontId="11" fillId="0" borderId="0" xfId="0" applyFont="1" applyFill="1" applyAlignment="1" applyProtection="1">
      <alignment horizontal="center"/>
    </xf>
    <xf numFmtId="0" fontId="11" fillId="0" borderId="0" xfId="0" applyFont="1" applyFill="1" applyProtection="1"/>
    <xf numFmtId="0" fontId="5" fillId="0" borderId="0" xfId="0" applyFont="1" applyFill="1" applyAlignment="1" applyProtection="1">
      <alignment vertical="center"/>
    </xf>
    <xf numFmtId="0" fontId="6" fillId="0" borderId="0" xfId="0" applyFont="1" applyFill="1" applyAlignment="1" applyProtection="1">
      <alignment vertical="center"/>
    </xf>
    <xf numFmtId="0" fontId="25" fillId="0" borderId="0" xfId="0" applyFont="1" applyFill="1" applyAlignment="1" applyProtection="1">
      <alignment horizontal="center" vertical="center"/>
    </xf>
    <xf numFmtId="0" fontId="26" fillId="0" borderId="0" xfId="0" applyFont="1" applyFill="1" applyAlignment="1" applyProtection="1">
      <alignment horizontal="center" vertical="center" shrinkToFit="1"/>
    </xf>
    <xf numFmtId="0" fontId="26" fillId="0" borderId="0" xfId="0" applyFont="1" applyFill="1" applyAlignment="1" applyProtection="1">
      <alignment horizontal="center" vertical="center"/>
    </xf>
    <xf numFmtId="0" fontId="15" fillId="0" borderId="16" xfId="0" applyFont="1" applyFill="1" applyBorder="1" applyAlignment="1" applyProtection="1">
      <alignment horizontal="left" vertical="center"/>
    </xf>
    <xf numFmtId="0" fontId="18" fillId="0" borderId="0" xfId="0" applyFont="1" applyFill="1" applyAlignment="1" applyProtection="1">
      <alignment horizontal="right" vertical="center"/>
    </xf>
    <xf numFmtId="49" fontId="16" fillId="0" borderId="13" xfId="0" applyNumberFormat="1" applyFont="1" applyFill="1" applyBorder="1" applyAlignment="1" applyProtection="1">
      <alignment horizontal="center" vertical="center" wrapText="1"/>
    </xf>
    <xf numFmtId="49" fontId="16" fillId="0" borderId="9" xfId="0" applyNumberFormat="1" applyFont="1" applyFill="1" applyBorder="1" applyAlignment="1" applyProtection="1">
      <alignment horizontal="center" vertical="center" wrapText="1"/>
    </xf>
    <xf numFmtId="49" fontId="17" fillId="0" borderId="9" xfId="0" applyNumberFormat="1" applyFont="1" applyFill="1" applyBorder="1" applyAlignment="1" applyProtection="1">
      <alignment horizontal="center" vertical="center" wrapText="1"/>
    </xf>
    <xf numFmtId="49" fontId="17" fillId="0" borderId="10" xfId="0" applyNumberFormat="1" applyFont="1" applyFill="1" applyBorder="1" applyAlignment="1" applyProtection="1">
      <alignment horizontal="center" vertical="center" wrapText="1"/>
    </xf>
    <xf numFmtId="49" fontId="17" fillId="0" borderId="11" xfId="0" applyNumberFormat="1" applyFont="1" applyFill="1" applyBorder="1" applyAlignment="1" applyProtection="1">
      <alignment horizontal="center" vertical="center" wrapText="1"/>
    </xf>
    <xf numFmtId="49" fontId="17" fillId="0" borderId="15" xfId="0" applyNumberFormat="1" applyFont="1" applyFill="1" applyBorder="1" applyAlignment="1" applyProtection="1">
      <alignment horizontal="center" vertical="center" wrapText="1"/>
    </xf>
    <xf numFmtId="49" fontId="17" fillId="0" borderId="12" xfId="0" applyNumberFormat="1" applyFont="1" applyFill="1" applyBorder="1" applyAlignment="1" applyProtection="1">
      <alignment horizontal="center" vertical="center" wrapText="1"/>
    </xf>
    <xf numFmtId="49" fontId="16" fillId="0" borderId="12" xfId="0" applyNumberFormat="1" applyFont="1" applyFill="1" applyBorder="1" applyAlignment="1" applyProtection="1">
      <alignment horizontal="center" vertical="center" wrapText="1"/>
    </xf>
    <xf numFmtId="49" fontId="17" fillId="0" borderId="15" xfId="0" applyNumberFormat="1" applyFont="1" applyFill="1" applyBorder="1" applyAlignment="1" applyProtection="1">
      <alignment horizontal="left" vertical="center" wrapText="1"/>
    </xf>
    <xf numFmtId="49" fontId="16" fillId="0" borderId="12" xfId="0" applyNumberFormat="1" applyFont="1" applyFill="1" applyBorder="1" applyAlignment="1" applyProtection="1">
      <alignment horizontal="left" vertical="center" wrapText="1"/>
    </xf>
    <xf numFmtId="3" fontId="17" fillId="0" borderId="12" xfId="0" applyNumberFormat="1" applyFont="1" applyFill="1" applyBorder="1" applyAlignment="1">
      <alignment horizontal="right" vertical="center"/>
      <protection locked="0"/>
    </xf>
    <xf numFmtId="9" fontId="15" fillId="0" borderId="12" xfId="12" applyFont="1" applyFill="1" applyBorder="1" applyAlignment="1" applyProtection="1">
      <alignment horizontal="right" vertical="center"/>
    </xf>
    <xf numFmtId="3" fontId="17" fillId="0" borderId="12" xfId="0" applyNumberFormat="1" applyFont="1" applyFill="1" applyBorder="1" applyAlignment="1" applyProtection="1">
      <alignment horizontal="right" vertical="center"/>
    </xf>
    <xf numFmtId="49" fontId="15" fillId="0" borderId="15" xfId="0" applyNumberFormat="1" applyFont="1" applyFill="1" applyBorder="1" applyAlignment="1" applyProtection="1">
      <alignment horizontal="left" vertical="center" wrapText="1"/>
    </xf>
    <xf numFmtId="49" fontId="15" fillId="0" borderId="12" xfId="0" applyNumberFormat="1" applyFont="1" applyFill="1" applyBorder="1" applyAlignment="1" applyProtection="1">
      <alignment horizontal="left" vertical="center" wrapText="1"/>
    </xf>
    <xf numFmtId="3" fontId="15" fillId="0" borderId="12" xfId="0" applyNumberFormat="1" applyFont="1" applyFill="1" applyBorder="1" applyAlignment="1">
      <alignment horizontal="right" vertical="center"/>
      <protection locked="0"/>
    </xf>
    <xf numFmtId="3" fontId="15" fillId="0" borderId="12" xfId="0" applyNumberFormat="1" applyFont="1" applyFill="1" applyBorder="1" applyAlignment="1" applyProtection="1">
      <alignment horizontal="right" vertical="center"/>
    </xf>
    <xf numFmtId="49" fontId="17" fillId="0" borderId="15" xfId="0" applyNumberFormat="1" applyFont="1" applyFill="1" applyBorder="1" applyAlignment="1" applyProtection="1">
      <alignment vertical="center" wrapText="1"/>
    </xf>
    <xf numFmtId="3" fontId="11" fillId="0" borderId="0" xfId="0" applyNumberFormat="1" applyFont="1" applyFill="1" applyProtection="1"/>
    <xf numFmtId="0" fontId="36" fillId="0" borderId="0" xfId="0" applyFont="1" applyFill="1" applyAlignment="1" applyProtection="1">
      <alignment vertical="center" shrinkToFit="1"/>
    </xf>
    <xf numFmtId="0" fontId="36" fillId="0" borderId="0" xfId="0" applyFont="1" applyFill="1" applyAlignment="1" applyProtection="1">
      <alignment vertical="center"/>
    </xf>
    <xf numFmtId="0" fontId="37" fillId="0" borderId="0" xfId="0" applyFont="1" applyFill="1" applyAlignment="1" applyProtection="1">
      <alignment vertical="center"/>
    </xf>
    <xf numFmtId="0" fontId="38" fillId="0" borderId="0" xfId="0" applyFont="1" applyFill="1" applyAlignment="1" applyProtection="1">
      <alignment horizontal="center" vertical="center"/>
    </xf>
    <xf numFmtId="0" fontId="39" fillId="0" borderId="0" xfId="0" applyFont="1" applyFill="1" applyAlignment="1" applyProtection="1">
      <alignment horizontal="center" vertical="center" shrinkToFit="1"/>
    </xf>
    <xf numFmtId="0" fontId="39" fillId="0" borderId="0" xfId="0" applyFont="1" applyFill="1" applyAlignment="1" applyProtection="1">
      <alignment horizontal="center" vertical="center"/>
    </xf>
    <xf numFmtId="0" fontId="15" fillId="0" borderId="16" xfId="0" applyFont="1" applyFill="1" applyBorder="1" applyAlignment="1" applyProtection="1">
      <alignment horizontal="left" vertical="center" shrinkToFit="1"/>
    </xf>
    <xf numFmtId="0" fontId="36" fillId="0" borderId="0" xfId="0" applyFont="1" applyFill="1" applyAlignment="1" applyProtection="1">
      <alignment horizontal="center"/>
    </xf>
    <xf numFmtId="0" fontId="11" fillId="0" borderId="0" xfId="0" applyFont="1" applyFill="1" applyAlignment="1" applyProtection="1">
      <alignment horizontal="right" vertical="center"/>
    </xf>
    <xf numFmtId="49" fontId="17" fillId="0" borderId="13" xfId="0" applyNumberFormat="1" applyFont="1" applyFill="1" applyBorder="1" applyAlignment="1" applyProtection="1">
      <alignment horizontal="center" vertical="center" wrapText="1"/>
    </xf>
    <xf numFmtId="49" fontId="34" fillId="0" borderId="9" xfId="0" applyNumberFormat="1" applyFont="1" applyFill="1" applyBorder="1" applyAlignment="1" applyProtection="1">
      <alignment horizontal="center" vertical="center" shrinkToFit="1"/>
    </xf>
    <xf numFmtId="49" fontId="33" fillId="0" borderId="9" xfId="0" applyNumberFormat="1" applyFont="1" applyFill="1" applyBorder="1" applyAlignment="1" applyProtection="1">
      <alignment horizontal="center" vertical="center" wrapText="1"/>
    </xf>
    <xf numFmtId="49" fontId="34" fillId="0" borderId="12" xfId="0" applyNumberFormat="1" applyFont="1" applyFill="1" applyBorder="1" applyAlignment="1" applyProtection="1">
      <alignment horizontal="center" vertical="center" shrinkToFit="1"/>
    </xf>
    <xf numFmtId="49" fontId="36" fillId="0" borderId="15" xfId="0" applyNumberFormat="1" applyFont="1" applyFill="1" applyBorder="1" applyAlignment="1" applyProtection="1">
      <alignment horizontal="left" vertical="center" wrapText="1"/>
    </xf>
    <xf numFmtId="49" fontId="34" fillId="0" borderId="12" xfId="0" applyNumberFormat="1" applyFont="1" applyFill="1" applyBorder="1" applyAlignment="1" applyProtection="1">
      <alignment horizontal="left" vertical="center" shrinkToFit="1"/>
    </xf>
    <xf numFmtId="3" fontId="34" fillId="0" borderId="12" xfId="0" applyNumberFormat="1" applyFont="1" applyFill="1" applyBorder="1" applyAlignment="1" applyProtection="1">
      <alignment horizontal="right" vertical="center"/>
    </xf>
    <xf numFmtId="9" fontId="34" fillId="0" borderId="12" xfId="12" applyFont="1" applyFill="1" applyBorder="1" applyAlignment="1" applyProtection="1">
      <alignment horizontal="right" vertical="center"/>
    </xf>
    <xf numFmtId="49" fontId="36" fillId="0" borderId="12" xfId="0" applyNumberFormat="1" applyFont="1" applyFill="1" applyBorder="1" applyAlignment="1" applyProtection="1">
      <alignment horizontal="left" vertical="center" shrinkToFit="1"/>
    </xf>
    <xf numFmtId="3" fontId="36" fillId="0" borderId="12" xfId="0" applyNumberFormat="1" applyFont="1" applyFill="1" applyBorder="1" applyAlignment="1" applyProtection="1">
      <alignment horizontal="right" vertical="center"/>
    </xf>
    <xf numFmtId="49" fontId="34" fillId="0" borderId="15" xfId="0" applyNumberFormat="1" applyFont="1" applyFill="1" applyBorder="1" applyAlignment="1" applyProtection="1">
      <alignment horizontal="left" vertical="center" wrapText="1"/>
    </xf>
    <xf numFmtId="9" fontId="36" fillId="0" borderId="12" xfId="12" applyFont="1" applyFill="1" applyBorder="1" applyAlignment="1" applyProtection="1">
      <alignment horizontal="right" vertical="center"/>
    </xf>
    <xf numFmtId="3" fontId="10" fillId="0" borderId="2" xfId="0" applyNumberFormat="1" applyFont="1" applyFill="1" applyBorder="1" applyAlignment="1" applyProtection="1">
      <alignment horizontal="right" vertical="center"/>
    </xf>
    <xf numFmtId="49" fontId="32" fillId="0" borderId="12" xfId="0" applyNumberFormat="1" applyFont="1" applyFill="1" applyBorder="1" applyAlignment="1" applyProtection="1">
      <alignment horizontal="left" vertical="center" shrinkToFit="1"/>
    </xf>
    <xf numFmtId="49" fontId="33" fillId="0" borderId="12" xfId="0" applyNumberFormat="1" applyFont="1" applyFill="1" applyBorder="1" applyAlignment="1" applyProtection="1">
      <alignment horizontal="left" vertical="center" shrinkToFit="1"/>
    </xf>
    <xf numFmtId="49" fontId="17" fillId="0" borderId="15" xfId="0" applyNumberFormat="1" applyFont="1" applyFill="1" applyBorder="1" applyAlignment="1" applyProtection="1">
      <alignment horizontal="distributed" vertical="center" wrapText="1"/>
    </xf>
    <xf numFmtId="49" fontId="17" fillId="0" borderId="12" xfId="0" applyNumberFormat="1" applyFont="1" applyFill="1" applyBorder="1" applyAlignment="1" applyProtection="1">
      <alignment horizontal="center" vertical="center" shrinkToFit="1"/>
    </xf>
    <xf numFmtId="49" fontId="17" fillId="0" borderId="12" xfId="0" applyNumberFormat="1" applyFont="1" applyFill="1" applyBorder="1" applyAlignment="1" applyProtection="1">
      <alignment horizontal="left" vertical="center" shrinkToFit="1"/>
    </xf>
    <xf numFmtId="176" fontId="19" fillId="0" borderId="2" xfId="0" applyNumberFormat="1" applyFont="1" applyFill="1" applyBorder="1" applyAlignment="1" applyProtection="1">
      <alignment horizontal="right" vertical="center"/>
    </xf>
    <xf numFmtId="181" fontId="36" fillId="0" borderId="0" xfId="0" applyNumberFormat="1" applyFont="1" applyFill="1" applyAlignment="1" applyProtection="1">
      <alignment vertical="center" shrinkToFit="1"/>
    </xf>
    <xf numFmtId="181" fontId="36" fillId="0" borderId="0" xfId="0" applyNumberFormat="1" applyFont="1" applyFill="1" applyAlignment="1" applyProtection="1">
      <alignment vertical="center"/>
    </xf>
    <xf numFmtId="0" fontId="40" fillId="0" borderId="0" xfId="0" applyFont="1" applyFill="1" applyAlignment="1" applyProtection="1">
      <alignment vertical="center"/>
    </xf>
    <xf numFmtId="0" fontId="41" fillId="0" borderId="0" xfId="0" applyFont="1" applyFill="1" applyAlignment="1" applyProtection="1">
      <alignment vertical="center"/>
    </xf>
    <xf numFmtId="0" fontId="36" fillId="0" borderId="16" xfId="0" applyFont="1" applyFill="1" applyBorder="1" applyAlignment="1">
      <alignment horizontal="left" vertical="center"/>
      <protection locked="0"/>
    </xf>
    <xf numFmtId="3" fontId="34" fillId="0" borderId="12" xfId="0" applyNumberFormat="1" applyFont="1" applyFill="1" applyBorder="1" applyAlignment="1" applyProtection="1">
      <alignment horizontal="center" vertical="center"/>
    </xf>
    <xf numFmtId="49" fontId="42" fillId="0" borderId="12" xfId="0" applyNumberFormat="1" applyFont="1" applyFill="1" applyBorder="1" applyAlignment="1" applyProtection="1">
      <alignment horizontal="left" vertical="center" shrinkToFit="1"/>
    </xf>
    <xf numFmtId="3" fontId="13" fillId="0" borderId="2" xfId="0" applyNumberFormat="1" applyFont="1" applyFill="1" applyBorder="1" applyAlignment="1" applyProtection="1">
      <alignment horizontal="center" vertical="center"/>
    </xf>
    <xf numFmtId="3" fontId="13" fillId="0" borderId="2" xfId="0" applyNumberFormat="1" applyFont="1" applyFill="1" applyBorder="1" applyAlignment="1" applyProtection="1">
      <alignment horizontal="right" vertical="center"/>
    </xf>
    <xf numFmtId="49" fontId="43" fillId="0" borderId="12" xfId="0" applyNumberFormat="1" applyFont="1" applyFill="1" applyBorder="1" applyAlignment="1" applyProtection="1">
      <alignment horizontal="left" vertical="center" shrinkToFit="1"/>
    </xf>
    <xf numFmtId="49" fontId="44" fillId="0" borderId="12" xfId="0" applyNumberFormat="1" applyFont="1" applyFill="1" applyBorder="1" applyAlignment="1" applyProtection="1">
      <alignment horizontal="left" vertical="center" shrinkToFit="1"/>
    </xf>
    <xf numFmtId="9" fontId="36" fillId="0" borderId="12" xfId="12" applyFont="1" applyFill="1" applyBorder="1" applyAlignment="1" applyProtection="1">
      <alignment horizontal="left" vertical="center"/>
    </xf>
    <xf numFmtId="3" fontId="15" fillId="0" borderId="12" xfId="0" applyNumberFormat="1" applyFont="1" applyFill="1" applyBorder="1" applyAlignment="1">
      <alignment vertical="center"/>
      <protection locked="0"/>
    </xf>
    <xf numFmtId="0" fontId="19" fillId="0" borderId="0" xfId="0" applyFont="1" applyAlignment="1">
      <alignment vertical="top" wrapText="1"/>
      <protection locked="0"/>
    </xf>
    <xf numFmtId="0" fontId="31" fillId="0" borderId="0" xfId="0" applyFont="1" applyFill="1" applyAlignment="1" applyProtection="1">
      <alignment vertical="center"/>
    </xf>
    <xf numFmtId="49" fontId="17" fillId="0" borderId="12" xfId="0" applyNumberFormat="1" applyFont="1" applyFill="1" applyBorder="1" applyAlignment="1" applyProtection="1">
      <alignment horizontal="left" vertical="center" wrapText="1"/>
    </xf>
    <xf numFmtId="3" fontId="17" fillId="0" borderId="12" xfId="0" applyNumberFormat="1" applyFont="1" applyFill="1" applyBorder="1" applyAlignment="1" applyProtection="1">
      <alignment horizontal="center" vertical="center"/>
    </xf>
    <xf numFmtId="9" fontId="17" fillId="0" borderId="12" xfId="12" applyFont="1" applyFill="1" applyBorder="1" applyAlignment="1" applyProtection="1">
      <alignment horizontal="right" vertical="center"/>
    </xf>
    <xf numFmtId="0" fontId="15" fillId="0" borderId="2" xfId="0" applyFont="1" applyFill="1" applyBorder="1" applyAlignment="1" applyProtection="1">
      <alignment vertical="center"/>
    </xf>
    <xf numFmtId="181" fontId="15" fillId="0" borderId="0" xfId="0" applyNumberFormat="1" applyFont="1" applyFill="1" applyAlignment="1" applyProtection="1">
      <alignment vertical="center"/>
    </xf>
    <xf numFmtId="181" fontId="15" fillId="0" borderId="0" xfId="0" applyNumberFormat="1" applyFont="1" applyFill="1" applyAlignment="1" applyProtection="1">
      <alignment vertical="center" shrinkToFit="1"/>
    </xf>
    <xf numFmtId="9" fontId="15" fillId="0" borderId="0" xfId="12" applyFont="1" applyFill="1" applyAlignment="1" applyProtection="1">
      <alignment vertical="center"/>
    </xf>
    <xf numFmtId="0" fontId="45" fillId="0" borderId="0" xfId="0" applyFont="1" applyFill="1" applyAlignment="1" applyProtection="1">
      <alignment vertical="center"/>
    </xf>
    <xf numFmtId="0" fontId="15" fillId="0" borderId="0" xfId="0" applyFont="1" applyFill="1" applyAlignment="1" applyProtection="1">
      <alignment vertical="center" shrinkToFit="1"/>
    </xf>
    <xf numFmtId="0" fontId="46" fillId="0" borderId="0" xfId="0" applyFont="1" applyFill="1" applyAlignment="1" applyProtection="1">
      <alignment horizontal="center" vertical="center"/>
    </xf>
    <xf numFmtId="0" fontId="9" fillId="0" borderId="0" xfId="0" applyFont="1" applyFill="1" applyAlignment="1" applyProtection="1">
      <alignment horizontal="center" vertical="center" shrinkToFit="1"/>
    </xf>
    <xf numFmtId="0" fontId="9" fillId="0" borderId="0" xfId="0" applyFont="1" applyFill="1" applyAlignment="1" applyProtection="1">
      <alignment horizontal="center" vertical="center"/>
    </xf>
    <xf numFmtId="0" fontId="15" fillId="0" borderId="0" xfId="0" applyFont="1" applyFill="1" applyAlignment="1" applyProtection="1">
      <alignment horizontal="center" vertical="center"/>
    </xf>
    <xf numFmtId="9" fontId="15" fillId="0" borderId="0" xfId="12" applyFont="1" applyFill="1" applyAlignment="1" applyProtection="1">
      <alignment horizontal="center" vertical="center"/>
    </xf>
    <xf numFmtId="9" fontId="47" fillId="0" borderId="0" xfId="12" applyFont="1" applyFill="1" applyAlignment="1" applyProtection="1">
      <alignment horizontal="right" vertical="center"/>
    </xf>
    <xf numFmtId="49" fontId="16" fillId="0" borderId="9" xfId="0" applyNumberFormat="1" applyFont="1" applyFill="1" applyBorder="1" applyAlignment="1" applyProtection="1">
      <alignment horizontal="center" vertical="center" shrinkToFit="1"/>
    </xf>
    <xf numFmtId="9" fontId="17" fillId="0" borderId="10" xfId="12" applyFont="1" applyFill="1" applyBorder="1" applyAlignment="1" applyProtection="1">
      <alignment horizontal="center" vertical="center" wrapText="1"/>
    </xf>
    <xf numFmtId="9" fontId="17" fillId="0" borderId="11" xfId="12" applyFont="1" applyFill="1" applyBorder="1" applyAlignment="1" applyProtection="1">
      <alignment horizontal="center" vertical="center" wrapText="1"/>
    </xf>
    <xf numFmtId="9" fontId="16" fillId="0" borderId="12" xfId="12" applyFont="1" applyFill="1" applyBorder="1" applyAlignment="1" applyProtection="1">
      <alignment horizontal="center" vertical="center" wrapText="1"/>
    </xf>
    <xf numFmtId="49" fontId="15" fillId="0" borderId="12" xfId="0" applyNumberFormat="1" applyFont="1" applyFill="1" applyBorder="1" applyAlignment="1" applyProtection="1">
      <alignment horizontal="left" vertical="center" shrinkToFit="1"/>
    </xf>
    <xf numFmtId="49" fontId="16" fillId="0" borderId="12" xfId="0" applyNumberFormat="1" applyFont="1" applyFill="1" applyBorder="1" applyAlignment="1" applyProtection="1">
      <alignment horizontal="left" vertical="center" shrinkToFit="1"/>
    </xf>
    <xf numFmtId="49" fontId="47" fillId="0" borderId="12" xfId="0" applyNumberFormat="1" applyFont="1" applyFill="1" applyBorder="1" applyAlignment="1" applyProtection="1">
      <alignment horizontal="center" vertical="center" shrinkToFit="1"/>
    </xf>
    <xf numFmtId="49" fontId="47" fillId="0" borderId="12" xfId="0" applyNumberFormat="1" applyFont="1" applyFill="1" applyBorder="1" applyAlignment="1" applyProtection="1">
      <alignment horizontal="left" vertical="center" shrinkToFit="1"/>
    </xf>
    <xf numFmtId="49" fontId="16" fillId="0" borderId="12" xfId="0" applyNumberFormat="1" applyFont="1" applyFill="1" applyBorder="1" applyAlignment="1" applyProtection="1">
      <alignment horizontal="center" vertical="center" shrinkToFit="1"/>
    </xf>
    <xf numFmtId="3" fontId="17" fillId="0" borderId="12" xfId="0" applyNumberFormat="1" applyFont="1" applyFill="1" applyBorder="1" applyAlignment="1" applyProtection="1">
      <alignment vertical="center"/>
    </xf>
    <xf numFmtId="0" fontId="17" fillId="0" borderId="0" xfId="0" applyFont="1" applyFill="1" applyAlignment="1">
      <alignment vertical="top"/>
      <protection locked="0"/>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shrinkToFit="1"/>
    </xf>
    <xf numFmtId="0" fontId="15" fillId="0" borderId="0" xfId="0" applyFont="1" applyFill="1" applyBorder="1" applyAlignment="1" applyProtection="1">
      <alignment horizontal="left" vertical="center"/>
    </xf>
    <xf numFmtId="0" fontId="15" fillId="0" borderId="0" xfId="0" applyFont="1" applyFill="1" applyAlignment="1" applyProtection="1">
      <alignment horizontal="center"/>
    </xf>
    <xf numFmtId="49" fontId="11" fillId="0" borderId="0" xfId="0" applyNumberFormat="1" applyFont="1" applyFill="1" applyAlignment="1" applyProtection="1">
      <alignment horizontal="right" wrapText="1"/>
    </xf>
    <xf numFmtId="49" fontId="17" fillId="0" borderId="9" xfId="0" applyNumberFormat="1" applyFont="1" applyFill="1" applyBorder="1" applyAlignment="1" applyProtection="1">
      <alignment horizontal="center" vertical="center" shrinkToFit="1"/>
    </xf>
    <xf numFmtId="9" fontId="17" fillId="0" borderId="12" xfId="12" applyFont="1" applyFill="1" applyBorder="1" applyAlignment="1" applyProtection="1">
      <alignment horizontal="center" vertical="center" wrapText="1"/>
    </xf>
    <xf numFmtId="49" fontId="15" fillId="0" borderId="2" xfId="0" applyNumberFormat="1" applyFont="1" applyFill="1" applyBorder="1" applyAlignment="1" applyProtection="1">
      <alignment horizontal="left" vertical="center" wrapText="1"/>
    </xf>
    <xf numFmtId="3" fontId="15" fillId="0" borderId="2" xfId="0" applyNumberFormat="1" applyFont="1" applyFill="1" applyBorder="1" applyAlignment="1" applyProtection="1">
      <alignment horizontal="right" vertical="center"/>
    </xf>
    <xf numFmtId="9" fontId="17" fillId="0" borderId="12" xfId="12" applyFont="1" applyFill="1" applyBorder="1" applyAlignment="1" applyProtection="1">
      <alignment horizontal="center" vertical="center"/>
    </xf>
    <xf numFmtId="0" fontId="15" fillId="0" borderId="15" xfId="0" applyNumberFormat="1" applyFont="1" applyFill="1" applyBorder="1" applyAlignment="1" applyProtection="1">
      <alignment horizontal="left" vertical="center" wrapText="1"/>
    </xf>
    <xf numFmtId="49" fontId="17" fillId="0" borderId="15" xfId="0" applyNumberFormat="1" applyFont="1" applyFill="1" applyBorder="1" applyAlignment="1" applyProtection="1">
      <alignment horizontal="distributed" vertical="distributed" wrapText="1"/>
    </xf>
    <xf numFmtId="49" fontId="17" fillId="0" borderId="12" xfId="0" applyNumberFormat="1" applyFont="1" applyFill="1" applyBorder="1" applyAlignment="1" applyProtection="1">
      <alignment horizontal="center" vertical="distributed" shrinkToFi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31" xfId="11"/>
    <cellStyle name="百分比" xfId="12" builtinId="5"/>
    <cellStyle name="已访问的超链接" xfId="13" builtinId="9"/>
    <cellStyle name="注释" xfId="14" builtinId="10"/>
    <cellStyle name="常规 19 10" xfId="15"/>
    <cellStyle name="常规_2007年云南省向人大报送政府收支预算表格式编制过程表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常规 428" xfId="39"/>
    <cellStyle name="20% - 强调文字颜色 1" xfId="40" builtinId="30"/>
    <cellStyle name="40% - 强调文字颜色 1" xfId="41" builtinId="31"/>
    <cellStyle name="常规 429" xfId="42"/>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430" xfId="58"/>
  </cellStyles>
  <dxfs count="2">
    <dxf>
      <font>
        <b val="0"/>
        <i val="0"/>
        <color indexed="10"/>
      </font>
    </dxf>
    <dxf>
      <font>
        <b val="0"/>
        <i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DCDCDC"/>
      <rgbColor rgb="00660066"/>
      <rgbColor rgb="00FF8080"/>
      <rgbColor rgb="000066CC"/>
      <rgbColor rgb="00CCCCFF"/>
      <rgbColor rgb="00EBEBEB"/>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9BC2E6"/>
      <color rgb="00EBEBEB"/>
      <color rgb="00DCDCDC"/>
      <color rgb="0099CCFF"/>
      <color rgb="00FFFFFF"/>
      <color rgb="00FF0000"/>
      <color rgb="00FFFF00"/>
      <color rgb="00FFFF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7"/>
  <sheetViews>
    <sheetView showGridLines="0" tabSelected="1" zoomScale="70" zoomScaleNormal="70" workbookViewId="0">
      <pane ySplit="6" topLeftCell="A7" activePane="bottomLeft" state="frozenSplit"/>
      <selection/>
      <selection pane="bottomLeft" activeCell="J11" sqref="J11"/>
    </sheetView>
  </sheetViews>
  <sheetFormatPr defaultColWidth="10" defaultRowHeight="13.5" customHeight="1" outlineLevelCol="6"/>
  <cols>
    <col min="1" max="1" width="11.6666666666667" style="215" customWidth="1"/>
    <col min="2" max="2" width="37.4351851851852" style="216" customWidth="1"/>
    <col min="3" max="5" width="16.2222222222222" style="215" customWidth="1"/>
    <col min="6" max="6" width="12.6666666666667" style="215" customWidth="1"/>
    <col min="7" max="7" width="15" style="215" customWidth="1"/>
    <col min="8" max="16345" width="10" style="64" customWidth="1"/>
    <col min="16346" max="16384" width="10" style="64"/>
  </cols>
  <sheetData>
    <row r="1" ht="13.95" customHeight="1"/>
    <row r="2" ht="37.05" customHeight="1" spans="1:7">
      <c r="A2" s="143" t="s">
        <v>0</v>
      </c>
      <c r="B2" s="219"/>
      <c r="C2" s="137"/>
      <c r="D2" s="137"/>
      <c r="E2" s="137"/>
      <c r="F2" s="137"/>
      <c r="G2" s="137"/>
    </row>
    <row r="3" ht="20.25" customHeight="1" spans="1:7">
      <c r="A3" s="210"/>
      <c r="B3" s="219"/>
      <c r="C3" s="137"/>
      <c r="D3" s="137"/>
      <c r="E3" s="137"/>
      <c r="F3" s="137"/>
      <c r="G3" s="137"/>
    </row>
    <row r="4" ht="33" customHeight="1" spans="1:7">
      <c r="A4" s="237" t="s">
        <v>1</v>
      </c>
      <c r="B4" s="238"/>
      <c r="C4" s="237"/>
      <c r="D4" s="237"/>
      <c r="E4" s="237"/>
      <c r="F4" s="237"/>
      <c r="G4" s="237"/>
    </row>
    <row r="5" ht="16.95" customHeight="1" spans="1:7">
      <c r="A5" s="239"/>
      <c r="B5" s="174"/>
      <c r="C5" s="240"/>
      <c r="D5" s="240"/>
      <c r="E5" s="240"/>
      <c r="F5" s="240"/>
      <c r="G5" s="241" t="s">
        <v>2</v>
      </c>
    </row>
    <row r="6" ht="28" customHeight="1" spans="1:7">
      <c r="A6" s="177" t="s">
        <v>3</v>
      </c>
      <c r="B6" s="242" t="s">
        <v>4</v>
      </c>
      <c r="C6" s="151" t="s">
        <v>5</v>
      </c>
      <c r="D6" s="151" t="s">
        <v>6</v>
      </c>
      <c r="E6" s="152" t="s">
        <v>7</v>
      </c>
      <c r="F6" s="227"/>
      <c r="G6" s="228"/>
    </row>
    <row r="7" ht="31" customHeight="1" spans="1:7">
      <c r="A7" s="154"/>
      <c r="B7" s="193"/>
      <c r="C7" s="155"/>
      <c r="D7" s="155"/>
      <c r="E7" s="155" t="s">
        <v>8</v>
      </c>
      <c r="F7" s="243" t="s">
        <v>9</v>
      </c>
      <c r="G7" s="243" t="s">
        <v>10</v>
      </c>
    </row>
    <row r="8" s="139" customFormat="1" ht="30" customHeight="1" spans="1:7">
      <c r="A8" s="244">
        <v>101</v>
      </c>
      <c r="B8" s="194" t="s">
        <v>11</v>
      </c>
      <c r="C8" s="212">
        <f>SUM(C9:C24)</f>
        <v>32972</v>
      </c>
      <c r="D8" s="212">
        <f>SUM(D9:D24)</f>
        <v>32564</v>
      </c>
      <c r="E8" s="212">
        <f>SUM(E9:E24)</f>
        <v>33542</v>
      </c>
      <c r="F8" s="160">
        <f t="shared" ref="F8:F13" si="0">IF(C8&lt;&gt;0,E8/C8,"")</f>
        <v>1.01728739536576</v>
      </c>
      <c r="G8" s="160">
        <f t="shared" ref="G8:G13" si="1">IF(D8&lt;&gt;0,E8/D8,"")</f>
        <v>1.03003316545879</v>
      </c>
    </row>
    <row r="9" ht="30" customHeight="1" spans="1:7">
      <c r="A9" s="162">
        <v>10101</v>
      </c>
      <c r="B9" s="230" t="s">
        <v>12</v>
      </c>
      <c r="C9" s="165">
        <v>8815</v>
      </c>
      <c r="D9" s="165">
        <v>9554</v>
      </c>
      <c r="E9" s="245">
        <v>10305</v>
      </c>
      <c r="F9" s="160">
        <f t="shared" si="0"/>
        <v>1.16903006239365</v>
      </c>
      <c r="G9" s="160">
        <f t="shared" si="1"/>
        <v>1.07860581955202</v>
      </c>
    </row>
    <row r="10" ht="30" customHeight="1" spans="1:7">
      <c r="A10" s="162">
        <v>10104</v>
      </c>
      <c r="B10" s="230" t="s">
        <v>13</v>
      </c>
      <c r="C10" s="165">
        <v>773</v>
      </c>
      <c r="D10" s="165">
        <v>753</v>
      </c>
      <c r="E10" s="245">
        <v>786</v>
      </c>
      <c r="F10" s="160">
        <f t="shared" si="0"/>
        <v>1.01681759379043</v>
      </c>
      <c r="G10" s="160">
        <f t="shared" si="1"/>
        <v>1.04382470119522</v>
      </c>
    </row>
    <row r="11" ht="30" customHeight="1" spans="1:7">
      <c r="A11" s="162">
        <v>10105</v>
      </c>
      <c r="B11" s="230" t="s">
        <v>14</v>
      </c>
      <c r="C11" s="165">
        <v>0</v>
      </c>
      <c r="D11" s="165">
        <v>0</v>
      </c>
      <c r="E11" s="245">
        <v>0</v>
      </c>
      <c r="F11" s="160" t="str">
        <f t="shared" si="0"/>
        <v/>
      </c>
      <c r="G11" s="160" t="str">
        <f t="shared" si="1"/>
        <v/>
      </c>
    </row>
    <row r="12" ht="30" customHeight="1" spans="1:7">
      <c r="A12" s="162">
        <v>10106</v>
      </c>
      <c r="B12" s="230" t="s">
        <v>15</v>
      </c>
      <c r="C12" s="165">
        <v>218</v>
      </c>
      <c r="D12" s="165">
        <v>227</v>
      </c>
      <c r="E12" s="245">
        <v>239</v>
      </c>
      <c r="F12" s="160">
        <f t="shared" si="0"/>
        <v>1.09633027522936</v>
      </c>
      <c r="G12" s="160">
        <f t="shared" si="1"/>
        <v>1.05286343612335</v>
      </c>
    </row>
    <row r="13" ht="30" customHeight="1" spans="1:7">
      <c r="A13" s="162">
        <v>10107</v>
      </c>
      <c r="B13" s="230" t="s">
        <v>16</v>
      </c>
      <c r="C13" s="165">
        <v>512</v>
      </c>
      <c r="D13" s="165">
        <v>692</v>
      </c>
      <c r="E13" s="245">
        <v>703</v>
      </c>
      <c r="F13" s="160">
        <f t="shared" si="0"/>
        <v>1.373046875</v>
      </c>
      <c r="G13" s="160">
        <f t="shared" si="1"/>
        <v>1.01589595375723</v>
      </c>
    </row>
    <row r="14" ht="30" customHeight="1" spans="1:7">
      <c r="A14" s="162">
        <v>10109</v>
      </c>
      <c r="B14" s="230" t="s">
        <v>17</v>
      </c>
      <c r="C14" s="165">
        <v>902</v>
      </c>
      <c r="D14" s="165">
        <v>822</v>
      </c>
      <c r="E14" s="245">
        <v>857</v>
      </c>
      <c r="F14" s="160">
        <f t="shared" ref="F14:F24" si="2">IF(C14&lt;&gt;0,E14/C14,"")</f>
        <v>0.950110864745011</v>
      </c>
      <c r="G14" s="160">
        <f t="shared" ref="G14:G24" si="3">IF(D14&lt;&gt;0,E14/D14,"")</f>
        <v>1.04257907542579</v>
      </c>
    </row>
    <row r="15" ht="30" customHeight="1" spans="1:7">
      <c r="A15" s="162">
        <v>10110</v>
      </c>
      <c r="B15" s="230" t="s">
        <v>18</v>
      </c>
      <c r="C15" s="165">
        <v>522</v>
      </c>
      <c r="D15" s="165">
        <v>338</v>
      </c>
      <c r="E15" s="245">
        <v>580</v>
      </c>
      <c r="F15" s="160">
        <f t="shared" si="2"/>
        <v>1.11111111111111</v>
      </c>
      <c r="G15" s="160">
        <f t="shared" si="3"/>
        <v>1.71597633136095</v>
      </c>
    </row>
    <row r="16" ht="30" customHeight="1" spans="1:7">
      <c r="A16" s="162">
        <v>10111</v>
      </c>
      <c r="B16" s="230" t="s">
        <v>19</v>
      </c>
      <c r="C16" s="165">
        <v>666</v>
      </c>
      <c r="D16" s="165">
        <v>256</v>
      </c>
      <c r="E16" s="245">
        <v>269</v>
      </c>
      <c r="F16" s="160">
        <f t="shared" si="2"/>
        <v>0.403903903903904</v>
      </c>
      <c r="G16" s="160">
        <f t="shared" si="3"/>
        <v>1.05078125</v>
      </c>
    </row>
    <row r="17" ht="30" customHeight="1" spans="1:7">
      <c r="A17" s="162">
        <v>10112</v>
      </c>
      <c r="B17" s="230" t="s">
        <v>20</v>
      </c>
      <c r="C17" s="165">
        <v>352</v>
      </c>
      <c r="D17" s="165">
        <v>168</v>
      </c>
      <c r="E17" s="245">
        <v>300</v>
      </c>
      <c r="F17" s="160">
        <f t="shared" si="2"/>
        <v>0.852272727272727</v>
      </c>
      <c r="G17" s="160">
        <f t="shared" si="3"/>
        <v>1.78571428571429</v>
      </c>
    </row>
    <row r="18" ht="30" customHeight="1" spans="1:7">
      <c r="A18" s="162">
        <v>10113</v>
      </c>
      <c r="B18" s="230" t="s">
        <v>21</v>
      </c>
      <c r="C18" s="165">
        <v>6228</v>
      </c>
      <c r="D18" s="165">
        <v>6366</v>
      </c>
      <c r="E18" s="245">
        <v>5928</v>
      </c>
      <c r="F18" s="160">
        <f t="shared" si="2"/>
        <v>0.951830443159923</v>
      </c>
      <c r="G18" s="160">
        <f t="shared" si="3"/>
        <v>0.93119698397738</v>
      </c>
    </row>
    <row r="19" ht="30" customHeight="1" spans="1:7">
      <c r="A19" s="162">
        <v>10114</v>
      </c>
      <c r="B19" s="230" t="s">
        <v>22</v>
      </c>
      <c r="C19" s="165">
        <v>465</v>
      </c>
      <c r="D19" s="165">
        <v>466</v>
      </c>
      <c r="E19" s="245">
        <v>480</v>
      </c>
      <c r="F19" s="160">
        <f t="shared" si="2"/>
        <v>1.03225806451613</v>
      </c>
      <c r="G19" s="160">
        <f t="shared" si="3"/>
        <v>1.03004291845494</v>
      </c>
    </row>
    <row r="20" ht="30" customHeight="1" spans="1:7">
      <c r="A20" s="162">
        <v>10118</v>
      </c>
      <c r="B20" s="230" t="s">
        <v>23</v>
      </c>
      <c r="C20" s="165">
        <v>7717</v>
      </c>
      <c r="D20" s="165">
        <v>6613</v>
      </c>
      <c r="E20" s="245">
        <v>6329</v>
      </c>
      <c r="F20" s="160">
        <f t="shared" si="2"/>
        <v>0.820137359077362</v>
      </c>
      <c r="G20" s="160">
        <f t="shared" si="3"/>
        <v>0.957054287010434</v>
      </c>
    </row>
    <row r="21" ht="30" customHeight="1" spans="1:7">
      <c r="A21" s="162">
        <v>10119</v>
      </c>
      <c r="B21" s="230" t="s">
        <v>24</v>
      </c>
      <c r="C21" s="165">
        <v>1254</v>
      </c>
      <c r="D21" s="165">
        <v>1402</v>
      </c>
      <c r="E21" s="245">
        <v>1435</v>
      </c>
      <c r="F21" s="160">
        <f t="shared" si="2"/>
        <v>1.14433811802233</v>
      </c>
      <c r="G21" s="160">
        <f t="shared" si="3"/>
        <v>1.02353780313837</v>
      </c>
    </row>
    <row r="22" ht="30" customHeight="1" spans="1:7">
      <c r="A22" s="162">
        <v>10120</v>
      </c>
      <c r="B22" s="230" t="s">
        <v>25</v>
      </c>
      <c r="C22" s="165">
        <v>4456</v>
      </c>
      <c r="D22" s="165">
        <v>4777</v>
      </c>
      <c r="E22" s="245">
        <v>5200</v>
      </c>
      <c r="F22" s="160">
        <f t="shared" si="2"/>
        <v>1.16696588868941</v>
      </c>
      <c r="G22" s="160">
        <f t="shared" si="3"/>
        <v>1.08854929872305</v>
      </c>
    </row>
    <row r="23" ht="30" customHeight="1" spans="1:7">
      <c r="A23" s="162">
        <v>10121</v>
      </c>
      <c r="B23" s="230" t="s">
        <v>26</v>
      </c>
      <c r="C23" s="165">
        <v>92</v>
      </c>
      <c r="D23" s="165">
        <v>130</v>
      </c>
      <c r="E23" s="245">
        <v>131</v>
      </c>
      <c r="F23" s="160">
        <f t="shared" si="2"/>
        <v>1.42391304347826</v>
      </c>
      <c r="G23" s="160">
        <f t="shared" si="3"/>
        <v>1.00769230769231</v>
      </c>
    </row>
    <row r="24" ht="30" customHeight="1" spans="1:7">
      <c r="A24" s="162">
        <v>10199</v>
      </c>
      <c r="B24" s="230" t="s">
        <v>27</v>
      </c>
      <c r="C24" s="165">
        <v>0</v>
      </c>
      <c r="D24" s="165">
        <v>0</v>
      </c>
      <c r="E24" s="245">
        <v>0</v>
      </c>
      <c r="F24" s="160" t="str">
        <f t="shared" si="2"/>
        <v/>
      </c>
      <c r="G24" s="160" t="str">
        <f t="shared" si="3"/>
        <v/>
      </c>
    </row>
    <row r="25" ht="30" customHeight="1" spans="1:7">
      <c r="A25" s="162">
        <v>103</v>
      </c>
      <c r="B25" s="194" t="s">
        <v>28</v>
      </c>
      <c r="C25" s="212">
        <f>SUM(C26:C33)</f>
        <v>13936</v>
      </c>
      <c r="D25" s="212">
        <f>SUM(D26:D33)</f>
        <v>15204</v>
      </c>
      <c r="E25" s="212">
        <f>SUM(E26:E33)</f>
        <v>15666</v>
      </c>
      <c r="F25" s="160">
        <f t="shared" ref="F25:F34" si="4">IF(C25&lt;&gt;0,E25/C25,"")</f>
        <v>1.12413892078071</v>
      </c>
      <c r="G25" s="160">
        <f t="shared" ref="G25:G34" si="5">IF(D25&lt;&gt;0,E25/D25,"")</f>
        <v>1.03038674033149</v>
      </c>
    </row>
    <row r="26" ht="30" customHeight="1" spans="1:7">
      <c r="A26" s="162">
        <v>10302</v>
      </c>
      <c r="B26" s="230" t="s">
        <v>29</v>
      </c>
      <c r="C26" s="165">
        <v>2020</v>
      </c>
      <c r="D26" s="165">
        <v>2807</v>
      </c>
      <c r="E26" s="245">
        <v>2940</v>
      </c>
      <c r="F26" s="160">
        <f t="shared" si="4"/>
        <v>1.45544554455446</v>
      </c>
      <c r="G26" s="160">
        <f t="shared" si="5"/>
        <v>1.04738154613466</v>
      </c>
    </row>
    <row r="27" ht="30" customHeight="1" spans="1:7">
      <c r="A27" s="162">
        <v>10304</v>
      </c>
      <c r="B27" s="230" t="s">
        <v>30</v>
      </c>
      <c r="C27" s="165">
        <v>1966</v>
      </c>
      <c r="D27" s="165">
        <v>4933</v>
      </c>
      <c r="E27" s="245">
        <v>5001</v>
      </c>
      <c r="F27" s="160">
        <f t="shared" si="4"/>
        <v>2.54374364191251</v>
      </c>
      <c r="G27" s="160">
        <f t="shared" si="5"/>
        <v>1.01378471518346</v>
      </c>
    </row>
    <row r="28" ht="30" customHeight="1" spans="1:7">
      <c r="A28" s="162">
        <v>10305</v>
      </c>
      <c r="B28" s="230" t="s">
        <v>31</v>
      </c>
      <c r="C28" s="165">
        <v>1037</v>
      </c>
      <c r="D28" s="165">
        <v>1525</v>
      </c>
      <c r="E28" s="245">
        <v>1582</v>
      </c>
      <c r="F28" s="160">
        <f t="shared" si="4"/>
        <v>1.52555448408872</v>
      </c>
      <c r="G28" s="160">
        <f t="shared" si="5"/>
        <v>1.03737704918033</v>
      </c>
    </row>
    <row r="29" s="139" customFormat="1" ht="30" customHeight="1" spans="1:7">
      <c r="A29" s="162">
        <v>10306</v>
      </c>
      <c r="B29" s="230" t="s">
        <v>32</v>
      </c>
      <c r="C29" s="165">
        <v>11</v>
      </c>
      <c r="D29" s="165">
        <v>0</v>
      </c>
      <c r="E29" s="245">
        <v>0</v>
      </c>
      <c r="F29" s="160">
        <f t="shared" si="4"/>
        <v>0</v>
      </c>
      <c r="G29" s="160" t="str">
        <f t="shared" si="5"/>
        <v/>
      </c>
    </row>
    <row r="30" ht="30" customHeight="1" spans="1:7">
      <c r="A30" s="162">
        <v>10307</v>
      </c>
      <c r="B30" s="230" t="s">
        <v>33</v>
      </c>
      <c r="C30" s="165">
        <v>7554</v>
      </c>
      <c r="D30" s="165">
        <v>3350</v>
      </c>
      <c r="E30" s="245">
        <v>3527</v>
      </c>
      <c r="F30" s="160">
        <f t="shared" si="4"/>
        <v>0.466904951019327</v>
      </c>
      <c r="G30" s="160">
        <f t="shared" si="5"/>
        <v>1.05283582089552</v>
      </c>
    </row>
    <row r="31" ht="30" customHeight="1" spans="1:7">
      <c r="A31" s="162">
        <v>10308</v>
      </c>
      <c r="B31" s="230" t="s">
        <v>34</v>
      </c>
      <c r="C31" s="165">
        <v>148</v>
      </c>
      <c r="D31" s="165">
        <v>132</v>
      </c>
      <c r="E31" s="245">
        <v>136</v>
      </c>
      <c r="F31" s="160">
        <f t="shared" si="4"/>
        <v>0.918918918918919</v>
      </c>
      <c r="G31" s="160">
        <f t="shared" si="5"/>
        <v>1.03030303030303</v>
      </c>
    </row>
    <row r="32" ht="30" customHeight="1" spans="1:7">
      <c r="A32" s="162">
        <v>10309</v>
      </c>
      <c r="B32" s="230" t="s">
        <v>35</v>
      </c>
      <c r="C32" s="165">
        <v>680</v>
      </c>
      <c r="D32" s="165">
        <v>1441</v>
      </c>
      <c r="E32" s="245">
        <v>1460</v>
      </c>
      <c r="F32" s="160">
        <f t="shared" si="4"/>
        <v>2.14705882352941</v>
      </c>
      <c r="G32" s="160">
        <f t="shared" si="5"/>
        <v>1.01318528799445</v>
      </c>
    </row>
    <row r="33" ht="30" customHeight="1" spans="1:7">
      <c r="A33" s="162">
        <v>10399</v>
      </c>
      <c r="B33" s="230" t="s">
        <v>36</v>
      </c>
      <c r="C33" s="165">
        <v>520</v>
      </c>
      <c r="D33" s="165">
        <v>1016</v>
      </c>
      <c r="E33" s="245">
        <v>1020</v>
      </c>
      <c r="F33" s="160">
        <f t="shared" si="4"/>
        <v>1.96153846153846</v>
      </c>
      <c r="G33" s="160">
        <f t="shared" si="5"/>
        <v>1.00393700787402</v>
      </c>
    </row>
    <row r="34" ht="30" customHeight="1" spans="1:7">
      <c r="A34" s="162"/>
      <c r="B34" s="246" t="s">
        <v>37</v>
      </c>
      <c r="C34" s="212">
        <f>SUM(C8,C25)</f>
        <v>46908</v>
      </c>
      <c r="D34" s="212">
        <f>SUM(D8,D25)</f>
        <v>47768</v>
      </c>
      <c r="E34" s="212">
        <f>SUM(E8,E25)</f>
        <v>49208</v>
      </c>
      <c r="F34" s="160">
        <f t="shared" si="4"/>
        <v>1.04903214803445</v>
      </c>
      <c r="G34" s="160">
        <f t="shared" si="5"/>
        <v>1.03014570423715</v>
      </c>
    </row>
    <row r="35" ht="30" customHeight="1" spans="1:7">
      <c r="A35" s="162">
        <v>1050401</v>
      </c>
      <c r="B35" s="194" t="s">
        <v>38</v>
      </c>
      <c r="C35" s="161">
        <f>SUM(C36:C39)</f>
        <v>0</v>
      </c>
      <c r="D35" s="161">
        <f>SUM(D36:D39)</f>
        <v>0</v>
      </c>
      <c r="E35" s="161">
        <f>SUM(E36:E39)</f>
        <v>0</v>
      </c>
      <c r="F35" s="160" t="str">
        <f t="shared" ref="F35:F66" si="6">IF(C35&lt;&gt;0,E35/C35,"")</f>
        <v/>
      </c>
      <c r="G35" s="160" t="str">
        <f t="shared" ref="G35:G66" si="7">IF(D35&lt;&gt;0,E35/D35,"")</f>
        <v/>
      </c>
    </row>
    <row r="36" ht="30" customHeight="1" spans="1:7">
      <c r="A36" s="162">
        <v>105040101</v>
      </c>
      <c r="B36" s="230" t="s">
        <v>39</v>
      </c>
      <c r="C36" s="165">
        <v>0</v>
      </c>
      <c r="D36" s="165">
        <v>0</v>
      </c>
      <c r="E36" s="165">
        <v>0</v>
      </c>
      <c r="F36" s="160" t="str">
        <f t="shared" si="6"/>
        <v/>
      </c>
      <c r="G36" s="160" t="str">
        <f t="shared" si="7"/>
        <v/>
      </c>
    </row>
    <row r="37" ht="30" customHeight="1" spans="1:7">
      <c r="A37" s="162">
        <v>105040102</v>
      </c>
      <c r="B37" s="230" t="s">
        <v>40</v>
      </c>
      <c r="C37" s="165">
        <v>0</v>
      </c>
      <c r="D37" s="165">
        <v>0</v>
      </c>
      <c r="E37" s="165">
        <v>0</v>
      </c>
      <c r="F37" s="160" t="str">
        <f t="shared" si="6"/>
        <v/>
      </c>
      <c r="G37" s="160" t="str">
        <f t="shared" si="7"/>
        <v/>
      </c>
    </row>
    <row r="38" ht="30" customHeight="1" spans="1:7">
      <c r="A38" s="162">
        <v>105040103</v>
      </c>
      <c r="B38" s="230" t="s">
        <v>41</v>
      </c>
      <c r="C38" s="165">
        <v>0</v>
      </c>
      <c r="D38" s="165">
        <v>0</v>
      </c>
      <c r="E38" s="165">
        <v>0</v>
      </c>
      <c r="F38" s="160" t="str">
        <f t="shared" si="6"/>
        <v/>
      </c>
      <c r="G38" s="160" t="str">
        <f t="shared" si="7"/>
        <v/>
      </c>
    </row>
    <row r="39" ht="30" customHeight="1" spans="1:7">
      <c r="A39" s="162">
        <v>105040104</v>
      </c>
      <c r="B39" s="230" t="s">
        <v>42</v>
      </c>
      <c r="C39" s="165">
        <v>0</v>
      </c>
      <c r="D39" s="165">
        <v>0</v>
      </c>
      <c r="E39" s="165">
        <v>0</v>
      </c>
      <c r="F39" s="160" t="str">
        <f t="shared" si="6"/>
        <v/>
      </c>
      <c r="G39" s="160" t="str">
        <f t="shared" si="7"/>
        <v/>
      </c>
    </row>
    <row r="40" ht="30" customHeight="1" spans="1:7">
      <c r="A40" s="157" t="s">
        <v>43</v>
      </c>
      <c r="B40" s="194" t="s">
        <v>44</v>
      </c>
      <c r="C40" s="212">
        <f>SUM(C42,C49,C88,C110,C113,C114,C118,C123:C124)</f>
        <v>178063</v>
      </c>
      <c r="D40" s="212">
        <f>SUM(D42,D49,D88,D110,D113,D114,D118,D123:D124)</f>
        <v>189653</v>
      </c>
      <c r="E40" s="212">
        <f>SUM(E42,E49,E88,E110,E113,E114,E118,E123:E124)</f>
        <v>166257</v>
      </c>
      <c r="F40" s="160">
        <f t="shared" si="6"/>
        <v>0.933697623874696</v>
      </c>
      <c r="G40" s="160">
        <f t="shared" si="7"/>
        <v>0.876637859670029</v>
      </c>
    </row>
    <row r="41" s="139" customFormat="1" ht="30" customHeight="1" spans="1:7">
      <c r="A41" s="157" t="s">
        <v>45</v>
      </c>
      <c r="B41" s="194" t="s">
        <v>46</v>
      </c>
      <c r="C41" s="212">
        <f>SUM(C42,C49,C88)</f>
        <v>145118</v>
      </c>
      <c r="D41" s="212">
        <f>SUM(D42,D49,D88)</f>
        <v>156978</v>
      </c>
      <c r="E41" s="212">
        <f>SUM(E42,E49,E88)</f>
        <v>151440</v>
      </c>
      <c r="F41" s="160">
        <f t="shared" si="6"/>
        <v>1.04356454747171</v>
      </c>
      <c r="G41" s="160">
        <f t="shared" si="7"/>
        <v>0.96472117111952</v>
      </c>
    </row>
    <row r="42" s="139" customFormat="1" ht="30" customHeight="1" spans="1:7">
      <c r="A42" s="157" t="s">
        <v>47</v>
      </c>
      <c r="B42" s="194" t="s">
        <v>48</v>
      </c>
      <c r="C42" s="212">
        <f>SUM(C43:C48)</f>
        <v>2530</v>
      </c>
      <c r="D42" s="212">
        <f>SUM(D43:D48)</f>
        <v>2530</v>
      </c>
      <c r="E42" s="212">
        <f>SUM(E43:E48)</f>
        <v>2530</v>
      </c>
      <c r="F42" s="160">
        <f t="shared" si="6"/>
        <v>1</v>
      </c>
      <c r="G42" s="160">
        <f t="shared" si="7"/>
        <v>1</v>
      </c>
    </row>
    <row r="43" ht="30" customHeight="1" spans="1:7">
      <c r="A43" s="162" t="s">
        <v>49</v>
      </c>
      <c r="B43" s="230" t="s">
        <v>50</v>
      </c>
      <c r="C43" s="165">
        <v>332</v>
      </c>
      <c r="D43" s="165">
        <v>332</v>
      </c>
      <c r="E43" s="165">
        <v>332</v>
      </c>
      <c r="F43" s="160">
        <f t="shared" si="6"/>
        <v>1</v>
      </c>
      <c r="G43" s="160">
        <f t="shared" si="7"/>
        <v>1</v>
      </c>
    </row>
    <row r="44" ht="30" customHeight="1" spans="1:7">
      <c r="A44" s="162" t="s">
        <v>51</v>
      </c>
      <c r="B44" s="230" t="s">
        <v>52</v>
      </c>
      <c r="C44" s="165">
        <v>0</v>
      </c>
      <c r="D44" s="165">
        <v>0</v>
      </c>
      <c r="E44" s="165">
        <v>0</v>
      </c>
      <c r="F44" s="160" t="str">
        <f t="shared" si="6"/>
        <v/>
      </c>
      <c r="G44" s="160" t="str">
        <f t="shared" si="7"/>
        <v/>
      </c>
    </row>
    <row r="45" ht="30" customHeight="1" spans="1:7">
      <c r="A45" s="162" t="s">
        <v>53</v>
      </c>
      <c r="B45" s="230" t="s">
        <v>54</v>
      </c>
      <c r="C45" s="165">
        <v>665</v>
      </c>
      <c r="D45" s="165">
        <v>665</v>
      </c>
      <c r="E45" s="165">
        <v>665</v>
      </c>
      <c r="F45" s="160">
        <f t="shared" si="6"/>
        <v>1</v>
      </c>
      <c r="G45" s="160">
        <f t="shared" si="7"/>
        <v>1</v>
      </c>
    </row>
    <row r="46" ht="30" customHeight="1" spans="1:7">
      <c r="A46" s="162" t="s">
        <v>55</v>
      </c>
      <c r="B46" s="230" t="s">
        <v>56</v>
      </c>
      <c r="C46" s="165">
        <v>4</v>
      </c>
      <c r="D46" s="165">
        <v>4</v>
      </c>
      <c r="E46" s="165">
        <v>4</v>
      </c>
      <c r="F46" s="160">
        <f t="shared" si="6"/>
        <v>1</v>
      </c>
      <c r="G46" s="160">
        <f t="shared" si="7"/>
        <v>1</v>
      </c>
    </row>
    <row r="47" ht="30" customHeight="1" spans="1:7">
      <c r="A47" s="162" t="s">
        <v>57</v>
      </c>
      <c r="B47" s="230" t="s">
        <v>58</v>
      </c>
      <c r="C47" s="165">
        <v>1529</v>
      </c>
      <c r="D47" s="165">
        <v>1529</v>
      </c>
      <c r="E47" s="165">
        <v>1529</v>
      </c>
      <c r="F47" s="160">
        <f t="shared" si="6"/>
        <v>1</v>
      </c>
      <c r="G47" s="160">
        <f t="shared" si="7"/>
        <v>1</v>
      </c>
    </row>
    <row r="48" ht="30" customHeight="1" spans="1:7">
      <c r="A48" s="162" t="s">
        <v>59</v>
      </c>
      <c r="B48" s="230" t="s">
        <v>60</v>
      </c>
      <c r="C48" s="165"/>
      <c r="D48" s="165"/>
      <c r="E48" s="165"/>
      <c r="F48" s="160" t="str">
        <f t="shared" si="6"/>
        <v/>
      </c>
      <c r="G48" s="160" t="str">
        <f t="shared" si="7"/>
        <v/>
      </c>
    </row>
    <row r="49" s="139" customFormat="1" ht="30" customHeight="1" spans="1:7">
      <c r="A49" s="157" t="s">
        <v>61</v>
      </c>
      <c r="B49" s="194" t="s">
        <v>62</v>
      </c>
      <c r="C49" s="212">
        <f>SUM(C50:C87)</f>
        <v>116311</v>
      </c>
      <c r="D49" s="212">
        <f>SUM(D50:D87)</f>
        <v>119378</v>
      </c>
      <c r="E49" s="212">
        <f>SUM(E50:E87)</f>
        <v>115380</v>
      </c>
      <c r="F49" s="160">
        <f t="shared" si="6"/>
        <v>0.991995598008787</v>
      </c>
      <c r="G49" s="160">
        <f t="shared" si="7"/>
        <v>0.966509742163548</v>
      </c>
    </row>
    <row r="50" ht="30" customHeight="1" spans="1:7">
      <c r="A50" s="162" t="s">
        <v>63</v>
      </c>
      <c r="B50" s="230" t="s">
        <v>64</v>
      </c>
      <c r="C50" s="165">
        <v>0</v>
      </c>
      <c r="D50" s="165">
        <v>0</v>
      </c>
      <c r="E50" s="165">
        <v>0</v>
      </c>
      <c r="F50" s="160" t="str">
        <f t="shared" si="6"/>
        <v/>
      </c>
      <c r="G50" s="160" t="str">
        <f t="shared" si="7"/>
        <v/>
      </c>
    </row>
    <row r="51" ht="30" customHeight="1" spans="1:7">
      <c r="A51" s="162" t="s">
        <v>65</v>
      </c>
      <c r="B51" s="230" t="s">
        <v>66</v>
      </c>
      <c r="C51" s="165">
        <v>20826</v>
      </c>
      <c r="D51" s="165">
        <v>19094</v>
      </c>
      <c r="E51" s="165">
        <v>19216</v>
      </c>
      <c r="F51" s="160">
        <f t="shared" si="6"/>
        <v>0.922692787861327</v>
      </c>
      <c r="G51" s="160">
        <f t="shared" si="7"/>
        <v>1.00638944170944</v>
      </c>
    </row>
    <row r="52" ht="30" customHeight="1" spans="1:7">
      <c r="A52" s="162" t="s">
        <v>67</v>
      </c>
      <c r="B52" s="230" t="s">
        <v>68</v>
      </c>
      <c r="C52" s="165">
        <v>18382</v>
      </c>
      <c r="D52" s="165">
        <v>17411</v>
      </c>
      <c r="E52" s="165">
        <v>17530</v>
      </c>
      <c r="F52" s="160">
        <f t="shared" si="6"/>
        <v>0.953650310085954</v>
      </c>
      <c r="G52" s="160">
        <f t="shared" si="7"/>
        <v>1.00683475963471</v>
      </c>
    </row>
    <row r="53" ht="30" customHeight="1" spans="1:7">
      <c r="A53" s="162" t="s">
        <v>69</v>
      </c>
      <c r="B53" s="230" t="s">
        <v>70</v>
      </c>
      <c r="C53" s="165">
        <f>12920-5833</f>
        <v>7087</v>
      </c>
      <c r="D53" s="165">
        <v>6015</v>
      </c>
      <c r="E53" s="165">
        <v>6020</v>
      </c>
      <c r="F53" s="160">
        <f t="shared" si="6"/>
        <v>0.849442641456187</v>
      </c>
      <c r="G53" s="160">
        <f t="shared" si="7"/>
        <v>1.00083125519534</v>
      </c>
    </row>
    <row r="54" ht="30" customHeight="1" spans="1:7">
      <c r="A54" s="162" t="s">
        <v>71</v>
      </c>
      <c r="B54" s="230" t="s">
        <v>72</v>
      </c>
      <c r="C54" s="165">
        <v>0</v>
      </c>
      <c r="D54" s="165">
        <v>0</v>
      </c>
      <c r="E54" s="165">
        <v>0</v>
      </c>
      <c r="F54" s="160" t="str">
        <f t="shared" si="6"/>
        <v/>
      </c>
      <c r="G54" s="160" t="str">
        <f t="shared" si="7"/>
        <v/>
      </c>
    </row>
    <row r="55" ht="30" customHeight="1" spans="1:7">
      <c r="A55" s="162" t="s">
        <v>73</v>
      </c>
      <c r="B55" s="230" t="s">
        <v>74</v>
      </c>
      <c r="C55" s="165">
        <v>0</v>
      </c>
      <c r="D55" s="165">
        <v>0</v>
      </c>
      <c r="E55" s="165">
        <v>0</v>
      </c>
      <c r="F55" s="160" t="str">
        <f t="shared" si="6"/>
        <v/>
      </c>
      <c r="G55" s="160" t="str">
        <f t="shared" si="7"/>
        <v/>
      </c>
    </row>
    <row r="56" ht="30" customHeight="1" spans="1:7">
      <c r="A56" s="162">
        <v>1100225</v>
      </c>
      <c r="B56" s="230" t="s">
        <v>75</v>
      </c>
      <c r="C56" s="165">
        <v>262</v>
      </c>
      <c r="D56" s="165">
        <v>252</v>
      </c>
      <c r="E56" s="165">
        <v>253</v>
      </c>
      <c r="F56" s="160">
        <f t="shared" si="6"/>
        <v>0.965648854961832</v>
      </c>
      <c r="G56" s="160">
        <f t="shared" si="7"/>
        <v>1.00396825396825</v>
      </c>
    </row>
    <row r="57" ht="30" customHeight="1" spans="1:7">
      <c r="A57" s="162" t="s">
        <v>76</v>
      </c>
      <c r="B57" s="230" t="s">
        <v>77</v>
      </c>
      <c r="C57" s="165">
        <v>750</v>
      </c>
      <c r="D57" s="165">
        <v>942</v>
      </c>
      <c r="E57" s="165">
        <v>948</v>
      </c>
      <c r="F57" s="160">
        <f t="shared" si="6"/>
        <v>1.264</v>
      </c>
      <c r="G57" s="160">
        <f t="shared" si="7"/>
        <v>1.00636942675159</v>
      </c>
    </row>
    <row r="58" ht="30" customHeight="1" spans="1:7">
      <c r="A58" s="162" t="s">
        <v>78</v>
      </c>
      <c r="B58" s="230" t="s">
        <v>79</v>
      </c>
      <c r="C58" s="165">
        <v>12989</v>
      </c>
      <c r="D58" s="165">
        <v>13475</v>
      </c>
      <c r="E58" s="165">
        <v>13480</v>
      </c>
      <c r="F58" s="160">
        <f t="shared" si="6"/>
        <v>1.03780121641389</v>
      </c>
      <c r="G58" s="160">
        <f t="shared" si="7"/>
        <v>1.00037105751391</v>
      </c>
    </row>
    <row r="59" ht="30" customHeight="1" spans="1:7">
      <c r="A59" s="162" t="s">
        <v>80</v>
      </c>
      <c r="B59" s="230" t="s">
        <v>81</v>
      </c>
      <c r="C59" s="165">
        <v>0</v>
      </c>
      <c r="D59" s="165">
        <v>0</v>
      </c>
      <c r="E59" s="165">
        <v>0</v>
      </c>
      <c r="F59" s="160" t="str">
        <f t="shared" si="6"/>
        <v/>
      </c>
      <c r="G59" s="160" t="str">
        <f t="shared" si="7"/>
        <v/>
      </c>
    </row>
    <row r="60" ht="30" customHeight="1" spans="1:7">
      <c r="A60" s="162" t="s">
        <v>82</v>
      </c>
      <c r="B60" s="230" t="s">
        <v>83</v>
      </c>
      <c r="C60" s="165">
        <v>760</v>
      </c>
      <c r="D60" s="165">
        <v>1949</v>
      </c>
      <c r="E60" s="165">
        <v>1980</v>
      </c>
      <c r="F60" s="160">
        <f t="shared" si="6"/>
        <v>2.60526315789474</v>
      </c>
      <c r="G60" s="160">
        <f t="shared" si="7"/>
        <v>1.0159055926116</v>
      </c>
    </row>
    <row r="61" ht="30" customHeight="1" spans="1:7">
      <c r="A61" s="162" t="s">
        <v>84</v>
      </c>
      <c r="B61" s="230" t="s">
        <v>85</v>
      </c>
      <c r="C61" s="165">
        <v>0</v>
      </c>
      <c r="D61" s="165">
        <v>0</v>
      </c>
      <c r="E61" s="165">
        <v>0</v>
      </c>
      <c r="F61" s="160" t="str">
        <f t="shared" si="6"/>
        <v/>
      </c>
      <c r="G61" s="160" t="str">
        <f t="shared" si="7"/>
        <v/>
      </c>
    </row>
    <row r="62" ht="30" customHeight="1" spans="1:7">
      <c r="A62" s="162" t="s">
        <v>86</v>
      </c>
      <c r="B62" s="230" t="s">
        <v>87</v>
      </c>
      <c r="C62" s="165">
        <v>5616</v>
      </c>
      <c r="D62" s="165">
        <v>7735</v>
      </c>
      <c r="E62" s="165">
        <v>7812</v>
      </c>
      <c r="F62" s="160">
        <f t="shared" si="6"/>
        <v>1.39102564102564</v>
      </c>
      <c r="G62" s="160">
        <f t="shared" si="7"/>
        <v>1.00995475113122</v>
      </c>
    </row>
    <row r="63" ht="30" customHeight="1" spans="1:7">
      <c r="A63" s="162" t="s">
        <v>88</v>
      </c>
      <c r="B63" s="230" t="s">
        <v>89</v>
      </c>
      <c r="C63" s="165">
        <v>26</v>
      </c>
      <c r="D63" s="165">
        <v>0</v>
      </c>
      <c r="E63" s="165">
        <v>26</v>
      </c>
      <c r="F63" s="160">
        <f t="shared" si="6"/>
        <v>1</v>
      </c>
      <c r="G63" s="160" t="str">
        <f t="shared" si="7"/>
        <v/>
      </c>
    </row>
    <row r="64" ht="30" customHeight="1" spans="1:7">
      <c r="A64" s="162" t="s">
        <v>90</v>
      </c>
      <c r="B64" s="230" t="s">
        <v>91</v>
      </c>
      <c r="C64" s="165">
        <v>0</v>
      </c>
      <c r="D64" s="165">
        <v>0</v>
      </c>
      <c r="E64" s="165">
        <v>0</v>
      </c>
      <c r="F64" s="160" t="str">
        <f t="shared" si="6"/>
        <v/>
      </c>
      <c r="G64" s="160" t="str">
        <f t="shared" si="7"/>
        <v/>
      </c>
    </row>
    <row r="65" ht="30" customHeight="1" spans="1:7">
      <c r="A65" s="162" t="s">
        <v>92</v>
      </c>
      <c r="B65" s="230" t="s">
        <v>93</v>
      </c>
      <c r="C65" s="165">
        <v>0</v>
      </c>
      <c r="D65" s="165">
        <v>0</v>
      </c>
      <c r="E65" s="165">
        <v>0</v>
      </c>
      <c r="F65" s="160" t="str">
        <f t="shared" si="6"/>
        <v/>
      </c>
      <c r="G65" s="160" t="str">
        <f t="shared" si="7"/>
        <v/>
      </c>
    </row>
    <row r="66" ht="30" customHeight="1" spans="1:7">
      <c r="A66" s="162" t="s">
        <v>94</v>
      </c>
      <c r="B66" s="230" t="s">
        <v>95</v>
      </c>
      <c r="C66" s="165">
        <v>647</v>
      </c>
      <c r="D66" s="165">
        <v>837</v>
      </c>
      <c r="E66" s="165">
        <v>848</v>
      </c>
      <c r="F66" s="160">
        <f t="shared" si="6"/>
        <v>1.31066460587326</v>
      </c>
      <c r="G66" s="160">
        <f t="shared" si="7"/>
        <v>1.0131421744325</v>
      </c>
    </row>
    <row r="67" ht="30" customHeight="1" spans="1:7">
      <c r="A67" s="162" t="s">
        <v>96</v>
      </c>
      <c r="B67" s="230" t="s">
        <v>97</v>
      </c>
      <c r="C67" s="165">
        <v>6789</v>
      </c>
      <c r="D67" s="165">
        <v>6218</v>
      </c>
      <c r="E67" s="165">
        <v>6482</v>
      </c>
      <c r="F67" s="160">
        <f t="shared" ref="F67:F98" si="8">IF(C67&lt;&gt;0,E67/C67,"")</f>
        <v>0.95477979083812</v>
      </c>
      <c r="G67" s="160">
        <f t="shared" ref="G67:G98" si="9">IF(D67&lt;&gt;0,E67/D67,"")</f>
        <v>1.04245738179479</v>
      </c>
    </row>
    <row r="68" ht="30" customHeight="1" spans="1:7">
      <c r="A68" s="162" t="s">
        <v>98</v>
      </c>
      <c r="B68" s="230" t="s">
        <v>99</v>
      </c>
      <c r="C68" s="165">
        <v>80</v>
      </c>
      <c r="D68" s="165">
        <v>0</v>
      </c>
      <c r="E68" s="165">
        <v>0</v>
      </c>
      <c r="F68" s="160">
        <f t="shared" si="8"/>
        <v>0</v>
      </c>
      <c r="G68" s="160" t="str">
        <f t="shared" si="9"/>
        <v/>
      </c>
    </row>
    <row r="69" ht="30" customHeight="1" spans="1:7">
      <c r="A69" s="162" t="s">
        <v>100</v>
      </c>
      <c r="B69" s="230" t="s">
        <v>101</v>
      </c>
      <c r="C69" s="165">
        <v>239</v>
      </c>
      <c r="D69" s="165">
        <v>714</v>
      </c>
      <c r="E69" s="165">
        <v>725</v>
      </c>
      <c r="F69" s="160">
        <f t="shared" si="8"/>
        <v>3.03347280334728</v>
      </c>
      <c r="G69" s="160">
        <f t="shared" si="9"/>
        <v>1.01540616246499</v>
      </c>
    </row>
    <row r="70" ht="30" customHeight="1" spans="1:7">
      <c r="A70" s="162" t="s">
        <v>102</v>
      </c>
      <c r="B70" s="230" t="s">
        <v>103</v>
      </c>
      <c r="C70" s="165">
        <v>13262</v>
      </c>
      <c r="D70" s="165">
        <v>14765</v>
      </c>
      <c r="E70" s="165">
        <v>9716</v>
      </c>
      <c r="F70" s="160">
        <f t="shared" si="8"/>
        <v>0.732619514402051</v>
      </c>
      <c r="G70" s="160">
        <f t="shared" si="9"/>
        <v>0.65804266847274</v>
      </c>
    </row>
    <row r="71" ht="30" customHeight="1" spans="1:7">
      <c r="A71" s="162" t="s">
        <v>104</v>
      </c>
      <c r="B71" s="230" t="s">
        <v>105</v>
      </c>
      <c r="C71" s="165">
        <v>4360</v>
      </c>
      <c r="D71" s="165">
        <v>3623</v>
      </c>
      <c r="E71" s="165">
        <v>3660</v>
      </c>
      <c r="F71" s="160">
        <f t="shared" si="8"/>
        <v>0.839449541284404</v>
      </c>
      <c r="G71" s="160">
        <f t="shared" si="9"/>
        <v>1.01021253105161</v>
      </c>
    </row>
    <row r="72" ht="30" customHeight="1" spans="1:7">
      <c r="A72" s="162" t="s">
        <v>106</v>
      </c>
      <c r="B72" s="230" t="s">
        <v>107</v>
      </c>
      <c r="C72" s="165">
        <v>415</v>
      </c>
      <c r="D72" s="165">
        <v>422</v>
      </c>
      <c r="E72" s="165">
        <v>430</v>
      </c>
      <c r="F72" s="160">
        <f t="shared" si="8"/>
        <v>1.03614457831325</v>
      </c>
      <c r="G72" s="160">
        <f t="shared" si="9"/>
        <v>1.01895734597156</v>
      </c>
    </row>
    <row r="73" ht="30" customHeight="1" spans="1:7">
      <c r="A73" s="162" t="s">
        <v>108</v>
      </c>
      <c r="B73" s="230" t="s">
        <v>109</v>
      </c>
      <c r="C73" s="165">
        <v>0</v>
      </c>
      <c r="D73" s="165">
        <v>0</v>
      </c>
      <c r="E73" s="165">
        <v>0</v>
      </c>
      <c r="F73" s="160" t="str">
        <f t="shared" si="8"/>
        <v/>
      </c>
      <c r="G73" s="160" t="str">
        <f t="shared" si="9"/>
        <v/>
      </c>
    </row>
    <row r="74" ht="30" customHeight="1" spans="1:7">
      <c r="A74" s="162" t="s">
        <v>110</v>
      </c>
      <c r="B74" s="230" t="s">
        <v>111</v>
      </c>
      <c r="C74" s="165">
        <v>12085</v>
      </c>
      <c r="D74" s="165">
        <v>18331</v>
      </c>
      <c r="E74" s="165">
        <v>18500</v>
      </c>
      <c r="F74" s="160">
        <f t="shared" si="8"/>
        <v>1.53082333471245</v>
      </c>
      <c r="G74" s="160">
        <f t="shared" si="9"/>
        <v>1.00921935519066</v>
      </c>
    </row>
    <row r="75" ht="30" customHeight="1" spans="1:7">
      <c r="A75" s="162" t="s">
        <v>112</v>
      </c>
      <c r="B75" s="230" t="s">
        <v>113</v>
      </c>
      <c r="C75" s="165">
        <v>2906</v>
      </c>
      <c r="D75" s="165">
        <v>4102</v>
      </c>
      <c r="E75" s="165">
        <v>4320</v>
      </c>
      <c r="F75" s="160">
        <f t="shared" si="8"/>
        <v>1.48657949070888</v>
      </c>
      <c r="G75" s="160">
        <f t="shared" si="9"/>
        <v>1.05314480741102</v>
      </c>
    </row>
    <row r="76" ht="30" customHeight="1" spans="1:7">
      <c r="A76" s="162" t="s">
        <v>114</v>
      </c>
      <c r="B76" s="230" t="s">
        <v>115</v>
      </c>
      <c r="C76" s="165">
        <v>0</v>
      </c>
      <c r="D76" s="165">
        <v>0</v>
      </c>
      <c r="E76" s="165">
        <v>0</v>
      </c>
      <c r="F76" s="160" t="str">
        <f t="shared" si="8"/>
        <v/>
      </c>
      <c r="G76" s="160" t="str">
        <f t="shared" si="9"/>
        <v/>
      </c>
    </row>
    <row r="77" ht="30" customHeight="1" spans="1:7">
      <c r="A77" s="162" t="s">
        <v>116</v>
      </c>
      <c r="B77" s="230" t="s">
        <v>117</v>
      </c>
      <c r="C77" s="165">
        <v>0</v>
      </c>
      <c r="D77" s="165">
        <v>0</v>
      </c>
      <c r="E77" s="165">
        <v>0</v>
      </c>
      <c r="F77" s="160" t="str">
        <f t="shared" si="8"/>
        <v/>
      </c>
      <c r="G77" s="160" t="str">
        <f t="shared" si="9"/>
        <v/>
      </c>
    </row>
    <row r="78" ht="30" customHeight="1" spans="1:7">
      <c r="A78" s="162" t="s">
        <v>118</v>
      </c>
      <c r="B78" s="230" t="s">
        <v>119</v>
      </c>
      <c r="C78" s="165">
        <v>0</v>
      </c>
      <c r="D78" s="165">
        <v>0</v>
      </c>
      <c r="E78" s="165">
        <v>0</v>
      </c>
      <c r="F78" s="160" t="str">
        <f t="shared" si="8"/>
        <v/>
      </c>
      <c r="G78" s="160" t="str">
        <f t="shared" si="9"/>
        <v/>
      </c>
    </row>
    <row r="79" ht="30" customHeight="1" spans="1:7">
      <c r="A79" s="162" t="s">
        <v>120</v>
      </c>
      <c r="B79" s="230" t="s">
        <v>121</v>
      </c>
      <c r="C79" s="165">
        <v>0</v>
      </c>
      <c r="D79" s="165">
        <v>0</v>
      </c>
      <c r="E79" s="165">
        <v>0</v>
      </c>
      <c r="F79" s="160" t="str">
        <f t="shared" si="8"/>
        <v/>
      </c>
      <c r="G79" s="160" t="str">
        <f t="shared" si="9"/>
        <v/>
      </c>
    </row>
    <row r="80" ht="30" customHeight="1" spans="1:7">
      <c r="A80" s="162" t="s">
        <v>122</v>
      </c>
      <c r="B80" s="230" t="s">
        <v>123</v>
      </c>
      <c r="C80" s="165">
        <v>2670</v>
      </c>
      <c r="D80" s="165">
        <v>2922</v>
      </c>
      <c r="E80" s="165">
        <v>3110</v>
      </c>
      <c r="F80" s="160">
        <f t="shared" si="8"/>
        <v>1.16479400749064</v>
      </c>
      <c r="G80" s="160">
        <f t="shared" si="9"/>
        <v>1.0643394934976</v>
      </c>
    </row>
    <row r="81" ht="30" customHeight="1" spans="1:7">
      <c r="A81" s="162" t="s">
        <v>124</v>
      </c>
      <c r="B81" s="230" t="s">
        <v>125</v>
      </c>
      <c r="C81" s="165">
        <v>112</v>
      </c>
      <c r="D81" s="165">
        <v>93</v>
      </c>
      <c r="E81" s="165">
        <v>98</v>
      </c>
      <c r="F81" s="160">
        <f t="shared" si="8"/>
        <v>0.875</v>
      </c>
      <c r="G81" s="160">
        <f t="shared" si="9"/>
        <v>1.05376344086022</v>
      </c>
    </row>
    <row r="82" ht="30" customHeight="1" spans="1:7">
      <c r="A82" s="162" t="s">
        <v>126</v>
      </c>
      <c r="B82" s="230" t="s">
        <v>127</v>
      </c>
      <c r="C82" s="165">
        <v>215</v>
      </c>
      <c r="D82" s="165">
        <v>80</v>
      </c>
      <c r="E82" s="165">
        <v>82</v>
      </c>
      <c r="F82" s="160">
        <f t="shared" si="8"/>
        <v>0.381395348837209</v>
      </c>
      <c r="G82" s="160">
        <f t="shared" si="9"/>
        <v>1.025</v>
      </c>
    </row>
    <row r="83" ht="30" customHeight="1" spans="1:7">
      <c r="A83" s="162" t="s">
        <v>128</v>
      </c>
      <c r="B83" s="230" t="s">
        <v>129</v>
      </c>
      <c r="C83" s="165">
        <v>0</v>
      </c>
      <c r="D83" s="165">
        <v>0</v>
      </c>
      <c r="E83" s="165">
        <v>0</v>
      </c>
      <c r="F83" s="160" t="str">
        <f t="shared" si="8"/>
        <v/>
      </c>
      <c r="G83" s="160" t="str">
        <f t="shared" si="9"/>
        <v/>
      </c>
    </row>
    <row r="84" ht="30" customHeight="1" spans="1:7">
      <c r="A84" s="162" t="s">
        <v>130</v>
      </c>
      <c r="B84" s="230" t="s">
        <v>131</v>
      </c>
      <c r="C84" s="165">
        <v>0</v>
      </c>
      <c r="D84" s="165">
        <v>226</v>
      </c>
      <c r="E84" s="165">
        <v>0</v>
      </c>
      <c r="F84" s="160" t="str">
        <f t="shared" si="8"/>
        <v/>
      </c>
      <c r="G84" s="160">
        <f t="shared" si="9"/>
        <v>0</v>
      </c>
    </row>
    <row r="85" ht="30" customHeight="1" spans="1:7">
      <c r="A85" s="162" t="s">
        <v>132</v>
      </c>
      <c r="B85" s="230" t="s">
        <v>133</v>
      </c>
      <c r="C85" s="165">
        <v>0</v>
      </c>
      <c r="D85" s="165">
        <v>28</v>
      </c>
      <c r="E85" s="165">
        <v>0</v>
      </c>
      <c r="F85" s="160" t="str">
        <f t="shared" si="8"/>
        <v/>
      </c>
      <c r="G85" s="160">
        <f t="shared" si="9"/>
        <v>0</v>
      </c>
    </row>
    <row r="86" ht="30" customHeight="1" spans="1:7">
      <c r="A86" s="162" t="s">
        <v>134</v>
      </c>
      <c r="B86" s="230" t="s">
        <v>135</v>
      </c>
      <c r="C86" s="165">
        <v>5833</v>
      </c>
      <c r="D86" s="165">
        <v>0</v>
      </c>
      <c r="E86" s="165">
        <v>0</v>
      </c>
      <c r="F86" s="160">
        <f t="shared" si="8"/>
        <v>0</v>
      </c>
      <c r="G86" s="160" t="str">
        <f t="shared" si="9"/>
        <v/>
      </c>
    </row>
    <row r="87" ht="30" customHeight="1" spans="1:7">
      <c r="A87" s="162" t="s">
        <v>136</v>
      </c>
      <c r="B87" s="230" t="s">
        <v>137</v>
      </c>
      <c r="C87" s="165">
        <v>0</v>
      </c>
      <c r="D87" s="165">
        <v>144</v>
      </c>
      <c r="E87" s="165">
        <v>144</v>
      </c>
      <c r="F87" s="160" t="str">
        <f t="shared" si="8"/>
        <v/>
      </c>
      <c r="G87" s="160">
        <f t="shared" si="9"/>
        <v>1</v>
      </c>
    </row>
    <row r="88" s="139" customFormat="1" ht="30" customHeight="1" spans="1:7">
      <c r="A88" s="157" t="s">
        <v>138</v>
      </c>
      <c r="B88" s="194" t="s">
        <v>139</v>
      </c>
      <c r="C88" s="212">
        <f>SUM(C89:C109)</f>
        <v>26277</v>
      </c>
      <c r="D88" s="212">
        <f>SUM(D89:D109)</f>
        <v>35070</v>
      </c>
      <c r="E88" s="212">
        <f>SUM(E89:E109)</f>
        <v>33530</v>
      </c>
      <c r="F88" s="160">
        <f t="shared" si="8"/>
        <v>1.27602085473989</v>
      </c>
      <c r="G88" s="160">
        <f t="shared" si="9"/>
        <v>0.956087824351297</v>
      </c>
    </row>
    <row r="89" ht="30" customHeight="1" spans="1:7">
      <c r="A89" s="162" t="s">
        <v>140</v>
      </c>
      <c r="B89" s="230" t="s">
        <v>141</v>
      </c>
      <c r="C89" s="165">
        <v>518</v>
      </c>
      <c r="D89" s="165">
        <v>562</v>
      </c>
      <c r="E89" s="165">
        <v>570</v>
      </c>
      <c r="F89" s="160">
        <f t="shared" si="8"/>
        <v>1.1003861003861</v>
      </c>
      <c r="G89" s="160">
        <f t="shared" si="9"/>
        <v>1.01423487544484</v>
      </c>
    </row>
    <row r="90" ht="30" customHeight="1" spans="1:7">
      <c r="A90" s="162" t="s">
        <v>142</v>
      </c>
      <c r="B90" s="230" t="s">
        <v>143</v>
      </c>
      <c r="C90" s="165">
        <v>0</v>
      </c>
      <c r="D90" s="165">
        <v>0</v>
      </c>
      <c r="E90" s="165">
        <v>0</v>
      </c>
      <c r="F90" s="160" t="str">
        <f t="shared" si="8"/>
        <v/>
      </c>
      <c r="G90" s="160" t="str">
        <f t="shared" si="9"/>
        <v/>
      </c>
    </row>
    <row r="91" ht="30" customHeight="1" spans="1:7">
      <c r="A91" s="162" t="s">
        <v>144</v>
      </c>
      <c r="B91" s="230" t="s">
        <v>145</v>
      </c>
      <c r="C91" s="165">
        <v>46</v>
      </c>
      <c r="D91" s="165">
        <v>52</v>
      </c>
      <c r="E91" s="165">
        <v>52</v>
      </c>
      <c r="F91" s="160">
        <f t="shared" si="8"/>
        <v>1.1304347826087</v>
      </c>
      <c r="G91" s="160">
        <f t="shared" si="9"/>
        <v>1</v>
      </c>
    </row>
    <row r="92" ht="30" customHeight="1" spans="1:7">
      <c r="A92" s="162" t="s">
        <v>146</v>
      </c>
      <c r="B92" s="230" t="s">
        <v>147</v>
      </c>
      <c r="C92" s="165">
        <v>816</v>
      </c>
      <c r="D92" s="165">
        <v>126</v>
      </c>
      <c r="E92" s="165">
        <v>130</v>
      </c>
      <c r="F92" s="160">
        <f t="shared" si="8"/>
        <v>0.159313725490196</v>
      </c>
      <c r="G92" s="160">
        <f t="shared" si="9"/>
        <v>1.03174603174603</v>
      </c>
    </row>
    <row r="93" ht="30" customHeight="1" spans="1:7">
      <c r="A93" s="162" t="s">
        <v>148</v>
      </c>
      <c r="B93" s="230" t="s">
        <v>149</v>
      </c>
      <c r="C93" s="165">
        <v>1079</v>
      </c>
      <c r="D93" s="165">
        <v>2836</v>
      </c>
      <c r="E93" s="165">
        <v>3010</v>
      </c>
      <c r="F93" s="160">
        <f t="shared" si="8"/>
        <v>2.78962001853568</v>
      </c>
      <c r="G93" s="160">
        <f t="shared" si="9"/>
        <v>1.06135401974612</v>
      </c>
    </row>
    <row r="94" ht="30" customHeight="1" spans="1:7">
      <c r="A94" s="162" t="s">
        <v>150</v>
      </c>
      <c r="B94" s="230" t="s">
        <v>151</v>
      </c>
      <c r="C94" s="165">
        <v>128</v>
      </c>
      <c r="D94" s="165">
        <v>87</v>
      </c>
      <c r="E94" s="165">
        <v>90</v>
      </c>
      <c r="F94" s="160">
        <f t="shared" si="8"/>
        <v>0.703125</v>
      </c>
      <c r="G94" s="160">
        <f t="shared" si="9"/>
        <v>1.03448275862069</v>
      </c>
    </row>
    <row r="95" ht="30" customHeight="1" spans="1:7">
      <c r="A95" s="162" t="s">
        <v>152</v>
      </c>
      <c r="B95" s="230" t="s">
        <v>153</v>
      </c>
      <c r="C95" s="165">
        <v>78</v>
      </c>
      <c r="D95" s="165">
        <v>1970</v>
      </c>
      <c r="E95" s="165">
        <v>1975</v>
      </c>
      <c r="F95" s="160">
        <f t="shared" si="8"/>
        <v>25.3205128205128</v>
      </c>
      <c r="G95" s="160">
        <f t="shared" si="9"/>
        <v>1.00253807106599</v>
      </c>
    </row>
    <row r="96" ht="30" customHeight="1" spans="1:7">
      <c r="A96" s="162" t="s">
        <v>154</v>
      </c>
      <c r="B96" s="230" t="s">
        <v>155</v>
      </c>
      <c r="C96" s="165">
        <v>80</v>
      </c>
      <c r="D96" s="165">
        <v>3726</v>
      </c>
      <c r="E96" s="165">
        <v>3730</v>
      </c>
      <c r="F96" s="160">
        <f t="shared" si="8"/>
        <v>46.625</v>
      </c>
      <c r="G96" s="160">
        <f t="shared" si="9"/>
        <v>1.00107353730542</v>
      </c>
    </row>
    <row r="97" ht="30" customHeight="1" spans="1:7">
      <c r="A97" s="162" t="s">
        <v>156</v>
      </c>
      <c r="B97" s="230" t="s">
        <v>157</v>
      </c>
      <c r="C97" s="165">
        <v>245</v>
      </c>
      <c r="D97" s="165">
        <v>294</v>
      </c>
      <c r="E97" s="165">
        <v>305</v>
      </c>
      <c r="F97" s="160">
        <f t="shared" si="8"/>
        <v>1.24489795918367</v>
      </c>
      <c r="G97" s="160">
        <f t="shared" si="9"/>
        <v>1.03741496598639</v>
      </c>
    </row>
    <row r="98" ht="30" customHeight="1" spans="1:7">
      <c r="A98" s="162" t="s">
        <v>158</v>
      </c>
      <c r="B98" s="230" t="s">
        <v>159</v>
      </c>
      <c r="C98" s="165">
        <v>1497</v>
      </c>
      <c r="D98" s="165">
        <v>11620</v>
      </c>
      <c r="E98" s="165">
        <v>9710</v>
      </c>
      <c r="F98" s="160">
        <f t="shared" si="8"/>
        <v>6.48630594522378</v>
      </c>
      <c r="G98" s="160">
        <f t="shared" si="9"/>
        <v>0.835628227194492</v>
      </c>
    </row>
    <row r="99" ht="30" customHeight="1" spans="1:7">
      <c r="A99" s="162" t="s">
        <v>160</v>
      </c>
      <c r="B99" s="230" t="s">
        <v>161</v>
      </c>
      <c r="C99" s="165">
        <v>96</v>
      </c>
      <c r="D99" s="165">
        <v>427</v>
      </c>
      <c r="E99" s="165">
        <v>430</v>
      </c>
      <c r="F99" s="160">
        <f t="shared" ref="F99:F125" si="10">IF(C99&lt;&gt;0,E99/C99,"")</f>
        <v>4.47916666666667</v>
      </c>
      <c r="G99" s="160">
        <f t="shared" ref="G99:G125" si="11">IF(D99&lt;&gt;0,E99/D99,"")</f>
        <v>1.00702576112412</v>
      </c>
    </row>
    <row r="100" ht="30" customHeight="1" spans="1:7">
      <c r="A100" s="162" t="s">
        <v>162</v>
      </c>
      <c r="B100" s="230" t="s">
        <v>163</v>
      </c>
      <c r="C100" s="165">
        <v>14317</v>
      </c>
      <c r="D100" s="165">
        <v>9341</v>
      </c>
      <c r="E100" s="165">
        <v>9350</v>
      </c>
      <c r="F100" s="160">
        <f t="shared" si="10"/>
        <v>0.653069777187958</v>
      </c>
      <c r="G100" s="160">
        <f t="shared" si="11"/>
        <v>1.00096349427256</v>
      </c>
    </row>
    <row r="101" ht="30" customHeight="1" spans="1:7">
      <c r="A101" s="162" t="s">
        <v>164</v>
      </c>
      <c r="B101" s="230" t="s">
        <v>165</v>
      </c>
      <c r="C101" s="165">
        <v>3726</v>
      </c>
      <c r="D101" s="165">
        <v>1644</v>
      </c>
      <c r="E101" s="165">
        <v>1680</v>
      </c>
      <c r="F101" s="160">
        <f t="shared" si="10"/>
        <v>0.450885668276973</v>
      </c>
      <c r="G101" s="160">
        <f t="shared" si="11"/>
        <v>1.02189781021898</v>
      </c>
    </row>
    <row r="102" ht="30" customHeight="1" spans="1:7">
      <c r="A102" s="162" t="s">
        <v>166</v>
      </c>
      <c r="B102" s="230" t="s">
        <v>167</v>
      </c>
      <c r="C102" s="165">
        <v>1384</v>
      </c>
      <c r="D102" s="165">
        <v>100</v>
      </c>
      <c r="E102" s="165">
        <v>102</v>
      </c>
      <c r="F102" s="160">
        <f t="shared" si="10"/>
        <v>0.0736994219653179</v>
      </c>
      <c r="G102" s="160">
        <f t="shared" si="11"/>
        <v>1.02</v>
      </c>
    </row>
    <row r="103" ht="30" customHeight="1" spans="1:7">
      <c r="A103" s="162" t="s">
        <v>168</v>
      </c>
      <c r="B103" s="230" t="s">
        <v>169</v>
      </c>
      <c r="C103" s="165">
        <v>1161</v>
      </c>
      <c r="D103" s="165">
        <v>11</v>
      </c>
      <c r="E103" s="165">
        <v>11</v>
      </c>
      <c r="F103" s="160">
        <f t="shared" si="10"/>
        <v>0.00947459086993971</v>
      </c>
      <c r="G103" s="160">
        <f t="shared" si="11"/>
        <v>1</v>
      </c>
    </row>
    <row r="104" ht="30" customHeight="1" spans="1:7">
      <c r="A104" s="162" t="s">
        <v>170</v>
      </c>
      <c r="B104" s="230" t="s">
        <v>171</v>
      </c>
      <c r="C104" s="165">
        <v>0</v>
      </c>
      <c r="D104" s="165">
        <v>0</v>
      </c>
      <c r="E104" s="165">
        <v>0</v>
      </c>
      <c r="F104" s="160" t="str">
        <f t="shared" si="10"/>
        <v/>
      </c>
      <c r="G104" s="160" t="str">
        <f t="shared" si="11"/>
        <v/>
      </c>
    </row>
    <row r="105" ht="30" customHeight="1" spans="1:7">
      <c r="A105" s="162" t="s">
        <v>172</v>
      </c>
      <c r="B105" s="230" t="s">
        <v>173</v>
      </c>
      <c r="C105" s="165">
        <v>107</v>
      </c>
      <c r="D105" s="165">
        <v>41</v>
      </c>
      <c r="E105" s="165">
        <v>43</v>
      </c>
      <c r="F105" s="160">
        <f t="shared" si="10"/>
        <v>0.401869158878505</v>
      </c>
      <c r="G105" s="160">
        <f t="shared" si="11"/>
        <v>1.04878048780488</v>
      </c>
    </row>
    <row r="106" ht="30" customHeight="1" spans="1:7">
      <c r="A106" s="162" t="s">
        <v>174</v>
      </c>
      <c r="B106" s="230" t="s">
        <v>175</v>
      </c>
      <c r="C106" s="165">
        <v>873</v>
      </c>
      <c r="D106" s="165">
        <v>1781</v>
      </c>
      <c r="E106" s="165">
        <v>1880</v>
      </c>
      <c r="F106" s="160">
        <f t="shared" si="10"/>
        <v>2.15349369988545</v>
      </c>
      <c r="G106" s="160">
        <f t="shared" si="11"/>
        <v>1.05558674901741</v>
      </c>
    </row>
    <row r="107" ht="30" customHeight="1" spans="1:7">
      <c r="A107" s="162" t="s">
        <v>176</v>
      </c>
      <c r="B107" s="230" t="s">
        <v>177</v>
      </c>
      <c r="C107" s="165">
        <v>31</v>
      </c>
      <c r="D107" s="165">
        <v>2</v>
      </c>
      <c r="E107" s="165">
        <v>2</v>
      </c>
      <c r="F107" s="160">
        <f t="shared" si="10"/>
        <v>0.0645161290322581</v>
      </c>
      <c r="G107" s="160">
        <f t="shared" si="11"/>
        <v>1</v>
      </c>
    </row>
    <row r="108" ht="30" customHeight="1" spans="1:7">
      <c r="A108" s="162" t="s">
        <v>178</v>
      </c>
      <c r="B108" s="230" t="s">
        <v>179</v>
      </c>
      <c r="C108" s="165">
        <v>95</v>
      </c>
      <c r="D108" s="165">
        <v>450</v>
      </c>
      <c r="E108" s="165">
        <v>460</v>
      </c>
      <c r="F108" s="160">
        <f t="shared" si="10"/>
        <v>4.84210526315789</v>
      </c>
      <c r="G108" s="160">
        <f t="shared" si="11"/>
        <v>1.02222222222222</v>
      </c>
    </row>
    <row r="109" ht="30" customHeight="1" spans="1:7">
      <c r="A109" s="162" t="s">
        <v>180</v>
      </c>
      <c r="B109" s="230" t="s">
        <v>181</v>
      </c>
      <c r="C109" s="165">
        <v>0</v>
      </c>
      <c r="D109" s="165">
        <v>0</v>
      </c>
      <c r="E109" s="165">
        <v>0</v>
      </c>
      <c r="F109" s="160" t="str">
        <f t="shared" si="10"/>
        <v/>
      </c>
      <c r="G109" s="160" t="str">
        <f t="shared" si="11"/>
        <v/>
      </c>
    </row>
    <row r="110" s="139" customFormat="1" ht="30" customHeight="1" spans="1:7">
      <c r="A110" s="157" t="s">
        <v>182</v>
      </c>
      <c r="B110" s="194" t="s">
        <v>183</v>
      </c>
      <c r="C110" s="161">
        <f>SUM(C111:C112)</f>
        <v>0</v>
      </c>
      <c r="D110" s="161">
        <f>SUM(D111:D112)</f>
        <v>0</v>
      </c>
      <c r="E110" s="161">
        <f>SUM(E111:E112)</f>
        <v>0</v>
      </c>
      <c r="F110" s="160" t="str">
        <f t="shared" si="10"/>
        <v/>
      </c>
      <c r="G110" s="160" t="str">
        <f t="shared" si="11"/>
        <v/>
      </c>
    </row>
    <row r="111" ht="30" customHeight="1" spans="1:7">
      <c r="A111" s="162" t="s">
        <v>184</v>
      </c>
      <c r="B111" s="230" t="s">
        <v>185</v>
      </c>
      <c r="C111" s="164">
        <v>0</v>
      </c>
      <c r="D111" s="165">
        <v>0</v>
      </c>
      <c r="E111" s="164">
        <v>0</v>
      </c>
      <c r="F111" s="160" t="str">
        <f t="shared" si="10"/>
        <v/>
      </c>
      <c r="G111" s="160" t="str">
        <f t="shared" si="11"/>
        <v/>
      </c>
    </row>
    <row r="112" ht="30" customHeight="1" spans="1:7">
      <c r="A112" s="162" t="s">
        <v>186</v>
      </c>
      <c r="B112" s="230" t="s">
        <v>187</v>
      </c>
      <c r="C112" s="164">
        <v>0</v>
      </c>
      <c r="D112" s="165">
        <v>0</v>
      </c>
      <c r="E112" s="164">
        <v>0</v>
      </c>
      <c r="F112" s="160" t="str">
        <f t="shared" si="10"/>
        <v/>
      </c>
      <c r="G112" s="160" t="str">
        <f t="shared" si="11"/>
        <v/>
      </c>
    </row>
    <row r="113" s="139" customFormat="1" ht="30" customHeight="1" spans="1:7">
      <c r="A113" s="157" t="s">
        <v>188</v>
      </c>
      <c r="B113" s="194" t="s">
        <v>189</v>
      </c>
      <c r="C113" s="159">
        <v>3205</v>
      </c>
      <c r="D113" s="161">
        <v>5996</v>
      </c>
      <c r="E113" s="159">
        <v>8482</v>
      </c>
      <c r="F113" s="160">
        <f t="shared" si="10"/>
        <v>2.64648985959438</v>
      </c>
      <c r="G113" s="160">
        <f t="shared" si="11"/>
        <v>1.41460973982655</v>
      </c>
    </row>
    <row r="114" s="139" customFormat="1" ht="30" customHeight="1" spans="1:7">
      <c r="A114" s="157" t="s">
        <v>190</v>
      </c>
      <c r="B114" s="194" t="s">
        <v>191</v>
      </c>
      <c r="C114" s="212">
        <f>SUM(C115:C117)</f>
        <v>15689</v>
      </c>
      <c r="D114" s="212">
        <f>SUM(D115:D117)</f>
        <v>10428</v>
      </c>
      <c r="E114" s="212">
        <f>SUM(E115:E117)</f>
        <v>4851</v>
      </c>
      <c r="F114" s="160">
        <f t="shared" si="10"/>
        <v>0.309197526929696</v>
      </c>
      <c r="G114" s="160">
        <f t="shared" si="11"/>
        <v>0.465189873417721</v>
      </c>
    </row>
    <row r="115" ht="30" customHeight="1" spans="1:7">
      <c r="A115" s="247">
        <v>110090102</v>
      </c>
      <c r="B115" s="230" t="s">
        <v>192</v>
      </c>
      <c r="C115" s="165">
        <f>4280-245</f>
        <v>4035</v>
      </c>
      <c r="D115" s="165">
        <v>10427</v>
      </c>
      <c r="E115" s="165">
        <v>4850</v>
      </c>
      <c r="F115" s="160">
        <f t="shared" si="10"/>
        <v>1.20198265179678</v>
      </c>
      <c r="G115" s="160">
        <f t="shared" si="11"/>
        <v>0.465138582526134</v>
      </c>
    </row>
    <row r="116" ht="30" customHeight="1" spans="1:7">
      <c r="A116" s="162" t="s">
        <v>193</v>
      </c>
      <c r="B116" s="230" t="s">
        <v>194</v>
      </c>
      <c r="C116" s="165">
        <v>5</v>
      </c>
      <c r="D116" s="165">
        <v>1</v>
      </c>
      <c r="E116" s="165">
        <v>1</v>
      </c>
      <c r="F116" s="160">
        <f t="shared" si="10"/>
        <v>0.2</v>
      </c>
      <c r="G116" s="160">
        <f t="shared" si="11"/>
        <v>1</v>
      </c>
    </row>
    <row r="117" ht="30" customHeight="1" spans="1:7">
      <c r="A117" s="162" t="s">
        <v>195</v>
      </c>
      <c r="B117" s="230" t="s">
        <v>196</v>
      </c>
      <c r="C117" s="165">
        <f>11409+245-5</f>
        <v>11649</v>
      </c>
      <c r="D117" s="165">
        <v>0</v>
      </c>
      <c r="E117" s="165">
        <v>0</v>
      </c>
      <c r="F117" s="160">
        <f t="shared" si="10"/>
        <v>0</v>
      </c>
      <c r="G117" s="160" t="str">
        <f t="shared" si="11"/>
        <v/>
      </c>
    </row>
    <row r="118" s="139" customFormat="1" ht="30" customHeight="1" spans="1:7">
      <c r="A118" s="157" t="s">
        <v>197</v>
      </c>
      <c r="B118" s="194" t="s">
        <v>198</v>
      </c>
      <c r="C118" s="212">
        <f>SUM(C119:C122)</f>
        <v>12411</v>
      </c>
      <c r="D118" s="212">
        <f>SUM(D119:D122)</f>
        <v>14611</v>
      </c>
      <c r="E118" s="212">
        <f>SUM(E119:E122)</f>
        <v>1484</v>
      </c>
      <c r="F118" s="160">
        <f t="shared" si="10"/>
        <v>0.119571347997744</v>
      </c>
      <c r="G118" s="160">
        <f t="shared" si="11"/>
        <v>0.101567312298953</v>
      </c>
    </row>
    <row r="119" ht="30" customHeight="1" spans="1:7">
      <c r="A119" s="162">
        <v>110110101</v>
      </c>
      <c r="B119" s="230" t="s">
        <v>199</v>
      </c>
      <c r="C119" s="165">
        <v>12411</v>
      </c>
      <c r="D119" s="165">
        <v>14611</v>
      </c>
      <c r="E119" s="165">
        <v>1484</v>
      </c>
      <c r="F119" s="160">
        <f t="shared" si="10"/>
        <v>0.119571347997744</v>
      </c>
      <c r="G119" s="160">
        <f t="shared" si="11"/>
        <v>0.101567312298953</v>
      </c>
    </row>
    <row r="120" s="236" customFormat="1" ht="30" customHeight="1" spans="1:7">
      <c r="A120" s="162">
        <v>110110102</v>
      </c>
      <c r="B120" s="230" t="s">
        <v>200</v>
      </c>
      <c r="C120" s="165">
        <v>0</v>
      </c>
      <c r="D120" s="165">
        <v>0</v>
      </c>
      <c r="E120" s="165">
        <v>0</v>
      </c>
      <c r="F120" s="160" t="str">
        <f t="shared" si="10"/>
        <v/>
      </c>
      <c r="G120" s="160" t="str">
        <f t="shared" si="11"/>
        <v/>
      </c>
    </row>
    <row r="121" ht="30" customHeight="1" spans="1:7">
      <c r="A121" s="162">
        <v>110110103</v>
      </c>
      <c r="B121" s="230" t="s">
        <v>201</v>
      </c>
      <c r="C121" s="165">
        <v>0</v>
      </c>
      <c r="D121" s="165">
        <v>0</v>
      </c>
      <c r="E121" s="165">
        <v>0</v>
      </c>
      <c r="F121" s="160" t="str">
        <f t="shared" si="10"/>
        <v/>
      </c>
      <c r="G121" s="160" t="str">
        <f t="shared" si="11"/>
        <v/>
      </c>
    </row>
    <row r="122" ht="30" customHeight="1" spans="1:7">
      <c r="A122" s="162">
        <v>110110104</v>
      </c>
      <c r="B122" s="230" t="s">
        <v>202</v>
      </c>
      <c r="C122" s="165">
        <v>0</v>
      </c>
      <c r="D122" s="165">
        <v>0</v>
      </c>
      <c r="E122" s="165">
        <v>0</v>
      </c>
      <c r="F122" s="160" t="str">
        <f t="shared" si="10"/>
        <v/>
      </c>
      <c r="G122" s="160" t="str">
        <f t="shared" si="11"/>
        <v/>
      </c>
    </row>
    <row r="123" s="139" customFormat="1" ht="30" customHeight="1" spans="1:7">
      <c r="A123" s="157" t="s">
        <v>203</v>
      </c>
      <c r="B123" s="194" t="s">
        <v>204</v>
      </c>
      <c r="C123" s="159">
        <v>0</v>
      </c>
      <c r="D123" s="161">
        <v>0</v>
      </c>
      <c r="E123" s="159">
        <v>0</v>
      </c>
      <c r="F123" s="160" t="str">
        <f t="shared" si="10"/>
        <v/>
      </c>
      <c r="G123" s="160" t="str">
        <f t="shared" si="11"/>
        <v/>
      </c>
    </row>
    <row r="124" s="139" customFormat="1" ht="30" customHeight="1" spans="1:7">
      <c r="A124" s="157" t="s">
        <v>205</v>
      </c>
      <c r="B124" s="194" t="s">
        <v>206</v>
      </c>
      <c r="C124" s="164">
        <v>1640</v>
      </c>
      <c r="D124" s="161">
        <v>1640</v>
      </c>
      <c r="E124" s="164">
        <v>0</v>
      </c>
      <c r="F124" s="160">
        <f t="shared" si="10"/>
        <v>0</v>
      </c>
      <c r="G124" s="160">
        <f t="shared" si="11"/>
        <v>0</v>
      </c>
    </row>
    <row r="125" s="139" customFormat="1" ht="30" customHeight="1" spans="1:7">
      <c r="A125" s="248"/>
      <c r="B125" s="249" t="s">
        <v>207</v>
      </c>
      <c r="C125" s="212">
        <f>SUM(C34:C35,C40)</f>
        <v>224971</v>
      </c>
      <c r="D125" s="212">
        <f>SUM(D34:D35,D40)</f>
        <v>237421</v>
      </c>
      <c r="E125" s="212">
        <f>SUM(E34:E35,E40)</f>
        <v>215465</v>
      </c>
      <c r="F125" s="160">
        <f t="shared" si="10"/>
        <v>0.957745664996822</v>
      </c>
      <c r="G125" s="160">
        <f t="shared" si="11"/>
        <v>0.907522923414525</v>
      </c>
    </row>
    <row r="126" hidden="1" customHeight="1" spans="5:5">
      <c r="E126" s="215">
        <v>223054</v>
      </c>
    </row>
    <row r="127" hidden="1" customHeight="1" spans="5:5">
      <c r="E127" s="215">
        <f>E126-E125</f>
        <v>7589</v>
      </c>
    </row>
  </sheetData>
  <mergeCells count="7">
    <mergeCell ref="A4:G4"/>
    <mergeCell ref="A5:B5"/>
    <mergeCell ref="E6:G6"/>
    <mergeCell ref="A6:A7"/>
    <mergeCell ref="B6:B7"/>
    <mergeCell ref="C6:C7"/>
    <mergeCell ref="D6:D7"/>
  </mergeCells>
  <printOptions horizontalCentered="1"/>
  <pageMargins left="0.590277777777778" right="0.196527777777778" top="0.354166666666667" bottom="0.373611111111111" header="0.196527777777778" footer="0.172916666666667"/>
  <pageSetup paperSize="9" scale="80" fitToHeight="0" orientation="portrait" useFirstPageNumber="1"/>
  <headerFooter alignWithMargins="0" scaleWithDoc="0">
    <oddFooter>&amp;C第 &amp;P 页，共 &amp;N 页</oddFooter>
  </headerFooter>
  <ignoredErrors>
    <ignoredError sqref="A8:A124" numberStoredAsText="1"/>
    <ignoredError sqref="C118:E118 C110:E110 C40:E40" formulaRange="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35"/>
  <sheetViews>
    <sheetView workbookViewId="0">
      <selection activeCell="J10" sqref="J10"/>
    </sheetView>
  </sheetViews>
  <sheetFormatPr defaultColWidth="8.88888888888889" defaultRowHeight="12" outlineLevelCol="5"/>
  <cols>
    <col min="1" max="1" width="39.6666666666667" style="87" customWidth="1"/>
    <col min="2" max="3" width="11.1018518518519" style="64" customWidth="1"/>
    <col min="4" max="5" width="11.5555555555556" style="64" customWidth="1"/>
    <col min="6" max="6" width="12.3333333333333" style="64" customWidth="1"/>
    <col min="7" max="16384" width="8.88888888888889" style="64"/>
  </cols>
  <sheetData>
    <row r="2" ht="36" customHeight="1" spans="1:1">
      <c r="A2" s="66" t="s">
        <v>912</v>
      </c>
    </row>
    <row r="3" ht="16.95" customHeight="1" spans="1:1">
      <c r="A3" s="66"/>
    </row>
    <row r="4" ht="37.05" customHeight="1" spans="1:6">
      <c r="A4" s="88" t="s">
        <v>913</v>
      </c>
      <c r="B4" s="89"/>
      <c r="C4" s="89"/>
      <c r="D4" s="89"/>
      <c r="E4" s="89"/>
      <c r="F4" s="89"/>
    </row>
    <row r="5" s="86" customFormat="1" ht="30" customHeight="1" spans="1:6">
      <c r="A5" s="90"/>
      <c r="B5" s="91"/>
      <c r="C5" s="72"/>
      <c r="D5" s="72"/>
      <c r="E5" s="72"/>
      <c r="F5" s="92" t="s">
        <v>436</v>
      </c>
    </row>
    <row r="6" s="86" customFormat="1" ht="34.05" customHeight="1" spans="1:6">
      <c r="A6" s="74" t="s">
        <v>914</v>
      </c>
      <c r="B6" s="75" t="s">
        <v>915</v>
      </c>
      <c r="C6" s="75" t="s">
        <v>916</v>
      </c>
      <c r="D6" s="75" t="s">
        <v>917</v>
      </c>
      <c r="E6" s="76"/>
      <c r="F6" s="76"/>
    </row>
    <row r="7" s="86" customFormat="1" ht="34.05" customHeight="1" spans="1:6">
      <c r="A7" s="74"/>
      <c r="B7" s="76"/>
      <c r="C7" s="76"/>
      <c r="D7" s="76" t="s">
        <v>918</v>
      </c>
      <c r="E7" s="76" t="s">
        <v>919</v>
      </c>
      <c r="F7" s="76" t="s">
        <v>920</v>
      </c>
    </row>
    <row r="8" s="86" customFormat="1" ht="28.95" customHeight="1" spans="1:6">
      <c r="A8" s="93" t="s">
        <v>921</v>
      </c>
      <c r="B8" s="94">
        <v>7203</v>
      </c>
      <c r="C8" s="95">
        <v>7557</v>
      </c>
      <c r="D8" s="94">
        <v>8039</v>
      </c>
      <c r="E8" s="96">
        <f>IF(B8&lt;&gt;0,D8/B8,"")</f>
        <v>1.11606275163126</v>
      </c>
      <c r="F8" s="97">
        <f>IF(C8&lt;&gt;0,D8/C8,"")</f>
        <v>1.06378192404393</v>
      </c>
    </row>
    <row r="9" s="86" customFormat="1" ht="27" customHeight="1" spans="1:6">
      <c r="A9" s="98" t="s">
        <v>922</v>
      </c>
      <c r="B9" s="99">
        <v>7152</v>
      </c>
      <c r="C9" s="94">
        <v>7417</v>
      </c>
      <c r="D9" s="99">
        <v>7924</v>
      </c>
      <c r="E9" s="96">
        <f t="shared" ref="E9:E28" si="0">IF(B9&lt;&gt;0,D9/B9,"")</f>
        <v>1.1079418344519</v>
      </c>
      <c r="F9" s="97">
        <f t="shared" ref="F9:F28" si="1">IF(C9&lt;&gt;0,D9/C9,"")</f>
        <v>1.06835647836052</v>
      </c>
    </row>
    <row r="10" s="86" customFormat="1" ht="30" customHeight="1" spans="1:6">
      <c r="A10" s="93" t="s">
        <v>923</v>
      </c>
      <c r="B10" s="94">
        <v>13408</v>
      </c>
      <c r="C10" s="95">
        <v>13613</v>
      </c>
      <c r="D10" s="94">
        <v>14863</v>
      </c>
      <c r="E10" s="96">
        <f t="shared" si="0"/>
        <v>1.10851730310263</v>
      </c>
      <c r="F10" s="97">
        <f t="shared" si="1"/>
        <v>1.09182399177257</v>
      </c>
    </row>
    <row r="11" s="86" customFormat="1" ht="30" customHeight="1" spans="1:6">
      <c r="A11" s="98" t="s">
        <v>922</v>
      </c>
      <c r="B11" s="99">
        <v>13388</v>
      </c>
      <c r="C11" s="100">
        <v>13608</v>
      </c>
      <c r="D11" s="99">
        <v>14857</v>
      </c>
      <c r="E11" s="96">
        <f t="shared" si="0"/>
        <v>1.10972512697938</v>
      </c>
      <c r="F11" s="97">
        <f t="shared" si="1"/>
        <v>1.09178424456202</v>
      </c>
    </row>
    <row r="12" s="86" customFormat="1" ht="31.95" customHeight="1" spans="1:6">
      <c r="A12" s="93" t="s">
        <v>924</v>
      </c>
      <c r="B12" s="94">
        <v>289</v>
      </c>
      <c r="C12" s="95">
        <v>301</v>
      </c>
      <c r="D12" s="94">
        <v>366</v>
      </c>
      <c r="E12" s="96">
        <f t="shared" si="0"/>
        <v>1.26643598615917</v>
      </c>
      <c r="F12" s="97">
        <f t="shared" si="1"/>
        <v>1.21594684385382</v>
      </c>
    </row>
    <row r="13" s="86" customFormat="1" ht="25.05" customHeight="1" spans="1:6">
      <c r="A13" s="98" t="s">
        <v>922</v>
      </c>
      <c r="B13" s="99">
        <v>211</v>
      </c>
      <c r="C13" s="100">
        <v>178</v>
      </c>
      <c r="D13" s="99">
        <v>270</v>
      </c>
      <c r="E13" s="96">
        <f t="shared" si="0"/>
        <v>1.27962085308057</v>
      </c>
      <c r="F13" s="97">
        <f t="shared" si="1"/>
        <v>1.51685393258427</v>
      </c>
    </row>
    <row r="14" s="86" customFormat="1" ht="25.05" hidden="1" customHeight="1" spans="1:6">
      <c r="A14" s="93" t="s">
        <v>925</v>
      </c>
      <c r="B14" s="94"/>
      <c r="C14" s="95"/>
      <c r="D14" s="94"/>
      <c r="E14" s="96" t="str">
        <f t="shared" si="0"/>
        <v/>
      </c>
      <c r="F14" s="97" t="str">
        <f t="shared" si="1"/>
        <v/>
      </c>
    </row>
    <row r="15" s="86" customFormat="1" ht="25.05" hidden="1" customHeight="1" spans="1:6">
      <c r="A15" s="98" t="s">
        <v>922</v>
      </c>
      <c r="B15" s="99"/>
      <c r="C15" s="100"/>
      <c r="D15" s="99"/>
      <c r="E15" s="96" t="str">
        <f t="shared" si="0"/>
        <v/>
      </c>
      <c r="F15" s="97" t="str">
        <f t="shared" si="1"/>
        <v/>
      </c>
    </row>
    <row r="16" s="86" customFormat="1" ht="27" customHeight="1" spans="1:6">
      <c r="A16" s="93" t="s">
        <v>926</v>
      </c>
      <c r="B16" s="94">
        <v>985</v>
      </c>
      <c r="C16" s="95">
        <v>874</v>
      </c>
      <c r="D16" s="94">
        <v>1025</v>
      </c>
      <c r="E16" s="96">
        <f t="shared" si="0"/>
        <v>1.04060913705584</v>
      </c>
      <c r="F16" s="97">
        <f t="shared" si="1"/>
        <v>1.17276887871854</v>
      </c>
    </row>
    <row r="17" s="86" customFormat="1" ht="30" customHeight="1" spans="1:6">
      <c r="A17" s="98" t="s">
        <v>922</v>
      </c>
      <c r="B17" s="99">
        <v>985</v>
      </c>
      <c r="C17" s="100">
        <v>874</v>
      </c>
      <c r="D17" s="99">
        <v>1025</v>
      </c>
      <c r="E17" s="96">
        <f t="shared" si="0"/>
        <v>1.04060913705584</v>
      </c>
      <c r="F17" s="97">
        <f t="shared" si="1"/>
        <v>1.17276887871854</v>
      </c>
    </row>
    <row r="18" s="86" customFormat="1" ht="25.05" hidden="1" customHeight="1" spans="1:6">
      <c r="A18" s="93" t="s">
        <v>927</v>
      </c>
      <c r="B18" s="101"/>
      <c r="C18" s="102"/>
      <c r="D18" s="101"/>
      <c r="E18" s="96" t="str">
        <f t="shared" si="0"/>
        <v/>
      </c>
      <c r="F18" s="97" t="str">
        <f t="shared" si="1"/>
        <v/>
      </c>
    </row>
    <row r="19" s="86" customFormat="1" ht="25.05" hidden="1" customHeight="1" spans="1:6">
      <c r="A19" s="98" t="s">
        <v>922</v>
      </c>
      <c r="B19" s="103"/>
      <c r="C19" s="104"/>
      <c r="D19" s="103"/>
      <c r="E19" s="96" t="str">
        <f t="shared" si="0"/>
        <v/>
      </c>
      <c r="F19" s="97" t="str">
        <f t="shared" si="1"/>
        <v/>
      </c>
    </row>
    <row r="20" s="86" customFormat="1" ht="33" customHeight="1" spans="1:6">
      <c r="A20" s="93" t="s">
        <v>928</v>
      </c>
      <c r="B20" s="94">
        <v>5763</v>
      </c>
      <c r="C20" s="95">
        <v>6039</v>
      </c>
      <c r="D20" s="94">
        <v>6558</v>
      </c>
      <c r="E20" s="96">
        <f t="shared" si="0"/>
        <v>1.1379489849037</v>
      </c>
      <c r="F20" s="97">
        <f t="shared" si="1"/>
        <v>1.08594138102335</v>
      </c>
    </row>
    <row r="21" s="86" customFormat="1" ht="33" customHeight="1" spans="1:6">
      <c r="A21" s="98" t="s">
        <v>922</v>
      </c>
      <c r="B21" s="99">
        <v>5756</v>
      </c>
      <c r="C21" s="100">
        <v>6029</v>
      </c>
      <c r="D21" s="99">
        <v>6550</v>
      </c>
      <c r="E21" s="96">
        <f t="shared" si="0"/>
        <v>1.13794301598332</v>
      </c>
      <c r="F21" s="97">
        <f t="shared" si="1"/>
        <v>1.08641565765467</v>
      </c>
    </row>
    <row r="22" s="86" customFormat="1" ht="25.05" hidden="1" customHeight="1" spans="1:6">
      <c r="A22" s="93" t="s">
        <v>929</v>
      </c>
      <c r="B22" s="94"/>
      <c r="C22" s="94"/>
      <c r="D22" s="94"/>
      <c r="E22" s="96" t="str">
        <f t="shared" si="0"/>
        <v/>
      </c>
      <c r="F22" s="97" t="str">
        <f t="shared" si="1"/>
        <v/>
      </c>
    </row>
    <row r="23" s="86" customFormat="1" ht="25.05" hidden="1" customHeight="1" spans="1:6">
      <c r="A23" s="98" t="s">
        <v>922</v>
      </c>
      <c r="B23" s="99"/>
      <c r="C23" s="99"/>
      <c r="D23" s="99"/>
      <c r="E23" s="96" t="str">
        <f t="shared" si="0"/>
        <v/>
      </c>
      <c r="F23" s="97" t="str">
        <f t="shared" si="1"/>
        <v/>
      </c>
    </row>
    <row r="24" s="86" customFormat="1" ht="31.95" customHeight="1" spans="1:6">
      <c r="A24" s="105" t="s">
        <v>930</v>
      </c>
      <c r="B24" s="94">
        <f t="shared" ref="B24" si="2">B8+B10+B12+B14+B16+B18+B20+B22</f>
        <v>27648</v>
      </c>
      <c r="C24" s="94">
        <f t="shared" ref="C24:D25" si="3">C8+C10+C12+C14+C16+C18+C20+C22</f>
        <v>28384</v>
      </c>
      <c r="D24" s="94">
        <f t="shared" si="3"/>
        <v>30851</v>
      </c>
      <c r="E24" s="96">
        <f t="shared" si="0"/>
        <v>1.11584924768519</v>
      </c>
      <c r="F24" s="97">
        <f t="shared" si="1"/>
        <v>1.08691516347238</v>
      </c>
    </row>
    <row r="25" s="86" customFormat="1" ht="28.95" customHeight="1" spans="1:6">
      <c r="A25" s="98" t="s">
        <v>931</v>
      </c>
      <c r="B25" s="94">
        <f t="shared" ref="B25" si="4">B9+B11+B13+B15+B17+B19+B21+B23</f>
        <v>27492</v>
      </c>
      <c r="C25" s="94">
        <f t="shared" si="3"/>
        <v>28106</v>
      </c>
      <c r="D25" s="94">
        <f t="shared" si="3"/>
        <v>30626</v>
      </c>
      <c r="E25" s="96">
        <f t="shared" si="0"/>
        <v>1.11399679906882</v>
      </c>
      <c r="F25" s="97">
        <f t="shared" si="1"/>
        <v>1.08966057069665</v>
      </c>
    </row>
    <row r="26" s="86" customFormat="1" ht="25.05" hidden="1" customHeight="1" spans="1:6">
      <c r="A26" s="93" t="s">
        <v>932</v>
      </c>
      <c r="B26" s="94"/>
      <c r="C26" s="94"/>
      <c r="D26" s="94"/>
      <c r="E26" s="96" t="str">
        <f t="shared" si="0"/>
        <v/>
      </c>
      <c r="F26" s="97" t="str">
        <f t="shared" si="1"/>
        <v/>
      </c>
    </row>
    <row r="27" s="86" customFormat="1" ht="28.95" customHeight="1" spans="1:6">
      <c r="A27" s="93" t="s">
        <v>933</v>
      </c>
      <c r="B27" s="94">
        <f>8729+428+307</f>
        <v>9464</v>
      </c>
      <c r="C27" s="94">
        <f>9147+702+309</f>
        <v>10158</v>
      </c>
      <c r="D27" s="94">
        <f>9411+12185+483+558</f>
        <v>22637</v>
      </c>
      <c r="E27" s="96">
        <f t="shared" si="0"/>
        <v>2.39190617075232</v>
      </c>
      <c r="F27" s="97">
        <f t="shared" si="1"/>
        <v>2.2284898602087</v>
      </c>
    </row>
    <row r="28" s="86" customFormat="1" ht="30" customHeight="1" spans="1:6">
      <c r="A28" s="105" t="s">
        <v>934</v>
      </c>
      <c r="B28" s="94">
        <f>B24+B26+B27</f>
        <v>37112</v>
      </c>
      <c r="C28" s="94">
        <f>C24+C26+C27</f>
        <v>38542</v>
      </c>
      <c r="D28" s="94">
        <f>D24+D26+D27</f>
        <v>53488</v>
      </c>
      <c r="E28" s="96">
        <f t="shared" si="0"/>
        <v>1.44125889200259</v>
      </c>
      <c r="F28" s="97">
        <f t="shared" si="1"/>
        <v>1.38778475429402</v>
      </c>
    </row>
    <row r="29" s="86" customFormat="1" ht="13.2" hidden="1" spans="1:4">
      <c r="A29" s="106"/>
      <c r="B29" s="86">
        <v>29721</v>
      </c>
      <c r="C29" s="86">
        <v>30849</v>
      </c>
      <c r="D29" s="86">
        <v>32320</v>
      </c>
    </row>
    <row r="30" s="86" customFormat="1" ht="13.2" hidden="1" spans="1:1">
      <c r="A30" s="106"/>
    </row>
    <row r="31" s="86" customFormat="1" ht="13.2" hidden="1" spans="1:4">
      <c r="A31" s="106"/>
      <c r="B31" s="107">
        <v>31184</v>
      </c>
      <c r="C31" s="107">
        <v>32802</v>
      </c>
      <c r="D31" s="107">
        <v>36634</v>
      </c>
    </row>
    <row r="32" s="86" customFormat="1" ht="13.2" hidden="1" spans="1:4">
      <c r="A32" s="106"/>
      <c r="B32" s="86">
        <f>B31-B28</f>
        <v>-5928</v>
      </c>
      <c r="C32" s="86">
        <f>C31-C28</f>
        <v>-5740</v>
      </c>
      <c r="D32" s="86">
        <f>D31-D28</f>
        <v>-16854</v>
      </c>
    </row>
    <row r="33" s="86" customFormat="1" ht="13.2" hidden="1" spans="1:4">
      <c r="A33" s="106"/>
      <c r="B33" s="108">
        <v>29197</v>
      </c>
      <c r="C33" s="109">
        <f>932+23127+6329</f>
        <v>30388</v>
      </c>
      <c r="D33" s="109">
        <f>932+28129+5641</f>
        <v>34702</v>
      </c>
    </row>
    <row r="34" hidden="1"/>
    <row r="35" hidden="1" spans="2:4">
      <c r="B35" s="64">
        <v>29721</v>
      </c>
      <c r="C35" s="64">
        <v>32013</v>
      </c>
      <c r="D35" s="64">
        <v>32320</v>
      </c>
    </row>
  </sheetData>
  <mergeCells count="5">
    <mergeCell ref="A4:F4"/>
    <mergeCell ref="D6:F6"/>
    <mergeCell ref="A6:A7"/>
    <mergeCell ref="B6:B7"/>
    <mergeCell ref="C6:C7"/>
  </mergeCells>
  <conditionalFormatting sqref="E8:E28">
    <cfRule type="cellIs" dxfId="1" priority="1" stopIfTrue="1" operator="greaterThan">
      <formula>10</formula>
    </cfRule>
    <cfRule type="cellIs" dxfId="1" priority="2" stopIfTrue="1" operator="lessThanOrEqual">
      <formula>-1</formula>
    </cfRule>
  </conditionalFormatting>
  <pageMargins left="0.786805555555556" right="0.314583333333333" top="1" bottom="1" header="0.5" footer="0.590277777777778"/>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9"/>
  <sheetViews>
    <sheetView workbookViewId="0">
      <selection activeCell="K11" sqref="K11"/>
    </sheetView>
  </sheetViews>
  <sheetFormatPr defaultColWidth="8.88888888888889" defaultRowHeight="12" outlineLevelCol="5"/>
  <cols>
    <col min="1" max="1" width="40.8888888888889" style="64" customWidth="1"/>
    <col min="2" max="3" width="12.1018518518519" style="64" customWidth="1"/>
    <col min="4" max="4" width="10.4351851851852" style="64" customWidth="1"/>
    <col min="5" max="6" width="12.1018518518519" style="64" customWidth="1"/>
    <col min="7" max="16384" width="8.88888888888889" style="1"/>
  </cols>
  <sheetData>
    <row r="2" ht="27" customHeight="1" spans="1:1">
      <c r="A2" s="65" t="s">
        <v>935</v>
      </c>
    </row>
    <row r="3" ht="27" customHeight="1" spans="1:1">
      <c r="A3" s="66"/>
    </row>
    <row r="4" ht="37.05" customHeight="1" spans="1:6">
      <c r="A4" s="67" t="s">
        <v>936</v>
      </c>
      <c r="B4" s="68"/>
      <c r="C4" s="68"/>
      <c r="D4" s="68"/>
      <c r="E4" s="68"/>
      <c r="F4" s="68"/>
    </row>
    <row r="5" s="63" customFormat="1" ht="36" customHeight="1" spans="1:6">
      <c r="A5" s="69"/>
      <c r="B5" s="70"/>
      <c r="C5" s="71"/>
      <c r="D5" s="72"/>
      <c r="E5" s="73" t="s">
        <v>436</v>
      </c>
      <c r="F5" s="73"/>
    </row>
    <row r="6" ht="31.05" customHeight="1" spans="1:6">
      <c r="A6" s="74" t="s">
        <v>914</v>
      </c>
      <c r="B6" s="75" t="s">
        <v>937</v>
      </c>
      <c r="C6" s="75" t="s">
        <v>938</v>
      </c>
      <c r="D6" s="75" t="s">
        <v>917</v>
      </c>
      <c r="E6" s="76"/>
      <c r="F6" s="76"/>
    </row>
    <row r="7" ht="31.05" customHeight="1" spans="1:6">
      <c r="A7" s="74"/>
      <c r="B7" s="76"/>
      <c r="C7" s="76"/>
      <c r="D7" s="76" t="s">
        <v>918</v>
      </c>
      <c r="E7" s="76" t="s">
        <v>939</v>
      </c>
      <c r="F7" s="76" t="s">
        <v>940</v>
      </c>
    </row>
    <row r="8" ht="40.05" customHeight="1" spans="1:6">
      <c r="A8" s="77" t="s">
        <v>941</v>
      </c>
      <c r="B8" s="78"/>
      <c r="C8" s="79"/>
      <c r="D8" s="78"/>
      <c r="E8" s="80" t="str">
        <f>IF(B8&lt;&gt;0,D8/B8,"")</f>
        <v/>
      </c>
      <c r="F8" s="80" t="str">
        <f>IF(C8&lt;&gt;0,D8/C8,"")</f>
        <v/>
      </c>
    </row>
    <row r="9" ht="40.05" customHeight="1" spans="1:6">
      <c r="A9" s="81" t="s">
        <v>942</v>
      </c>
      <c r="B9" s="82">
        <f>-215</f>
        <v>-215</v>
      </c>
      <c r="C9" s="82">
        <v>108</v>
      </c>
      <c r="D9" s="82">
        <v>-2263</v>
      </c>
      <c r="E9" s="80">
        <f t="shared" ref="E9:E17" si="0">IF(B9&lt;&gt;0,D9/B9,"")</f>
        <v>10.5255813953488</v>
      </c>
      <c r="F9" s="80">
        <f t="shared" ref="F9:F17" si="1">IF(C9&lt;&gt;0,D9/C9,"")</f>
        <v>-20.9537037037037</v>
      </c>
    </row>
    <row r="10" ht="40.05" customHeight="1" spans="1:6">
      <c r="A10" s="81" t="s">
        <v>943</v>
      </c>
      <c r="B10" s="79"/>
      <c r="C10" s="79"/>
      <c r="D10" s="79"/>
      <c r="E10" s="80" t="str">
        <f t="shared" si="0"/>
        <v/>
      </c>
      <c r="F10" s="80" t="str">
        <f t="shared" si="1"/>
        <v/>
      </c>
    </row>
    <row r="11" ht="40.05" customHeight="1" spans="1:6">
      <c r="A11" s="81" t="s">
        <v>944</v>
      </c>
      <c r="B11" s="79"/>
      <c r="C11" s="79"/>
      <c r="D11" s="79"/>
      <c r="E11" s="80" t="str">
        <f t="shared" si="0"/>
        <v/>
      </c>
      <c r="F11" s="80" t="str">
        <f t="shared" si="1"/>
        <v/>
      </c>
    </row>
    <row r="12" ht="40.05" customHeight="1" spans="1:6">
      <c r="A12" s="81" t="s">
        <v>945</v>
      </c>
      <c r="B12" s="83"/>
      <c r="C12" s="83"/>
      <c r="D12" s="83"/>
      <c r="E12" s="80" t="str">
        <f t="shared" si="0"/>
        <v/>
      </c>
      <c r="F12" s="80" t="str">
        <f t="shared" si="1"/>
        <v/>
      </c>
    </row>
    <row r="13" ht="40.05" customHeight="1" spans="1:6">
      <c r="A13" s="81" t="s">
        <v>946</v>
      </c>
      <c r="B13" s="79"/>
      <c r="C13" s="79"/>
      <c r="D13" s="79"/>
      <c r="E13" s="80" t="str">
        <f t="shared" si="0"/>
        <v/>
      </c>
      <c r="F13" s="80" t="str">
        <f t="shared" si="1"/>
        <v/>
      </c>
    </row>
    <row r="14" ht="40.05" customHeight="1" spans="1:6">
      <c r="A14" s="81" t="s">
        <v>947</v>
      </c>
      <c r="B14" s="79">
        <v>4111</v>
      </c>
      <c r="C14" s="79">
        <v>2837</v>
      </c>
      <c r="D14" s="79">
        <v>-1765</v>
      </c>
      <c r="E14" s="80">
        <f t="shared" si="0"/>
        <v>-0.429335927998054</v>
      </c>
      <c r="F14" s="80">
        <f t="shared" si="1"/>
        <v>-0.622136059217483</v>
      </c>
    </row>
    <row r="15" ht="40.05" customHeight="1" spans="1:6">
      <c r="A15" s="81" t="s">
        <v>948</v>
      </c>
      <c r="B15" s="83"/>
      <c r="C15" s="83"/>
      <c r="D15" s="83"/>
      <c r="E15" s="80" t="str">
        <f t="shared" si="0"/>
        <v/>
      </c>
      <c r="F15" s="80" t="str">
        <f t="shared" si="1"/>
        <v/>
      </c>
    </row>
    <row r="16" ht="40.05" customHeight="1" spans="1:6">
      <c r="A16" s="77" t="s">
        <v>949</v>
      </c>
      <c r="B16" s="78">
        <f>B8+B9+B10+B11+B12+B13+B14+B15</f>
        <v>3896</v>
      </c>
      <c r="C16" s="78">
        <f>C8+C9+C10+C11+C12+C13+C14+C15</f>
        <v>2945</v>
      </c>
      <c r="D16" s="78">
        <f>D8+D9+D10+D11+D12+D13+D14+D15</f>
        <v>-4028</v>
      </c>
      <c r="E16" s="80">
        <f t="shared" si="0"/>
        <v>-1.03388090349076</v>
      </c>
      <c r="F16" s="80">
        <f t="shared" si="1"/>
        <v>-1.36774193548387</v>
      </c>
    </row>
    <row r="17" ht="40.05" customHeight="1" spans="1:6">
      <c r="A17" s="77" t="s">
        <v>950</v>
      </c>
      <c r="B17" s="78">
        <f>939+31872+6781+7</f>
        <v>39599</v>
      </c>
      <c r="C17" s="78">
        <v>38694</v>
      </c>
      <c r="D17" s="78">
        <v>34749</v>
      </c>
      <c r="E17" s="80">
        <f t="shared" si="0"/>
        <v>0.877522159650496</v>
      </c>
      <c r="F17" s="80">
        <f t="shared" si="1"/>
        <v>0.898046208714529</v>
      </c>
    </row>
    <row r="18" hidden="1" spans="2:4">
      <c r="B18" s="64">
        <v>29197</v>
      </c>
      <c r="C18" s="64">
        <v>30388</v>
      </c>
      <c r="D18" s="64">
        <v>34702</v>
      </c>
    </row>
    <row r="19" ht="17.4" hidden="1" spans="2:4">
      <c r="B19" s="84">
        <v>29197</v>
      </c>
      <c r="C19" s="85">
        <f>938+24834+6677</f>
        <v>32449</v>
      </c>
      <c r="D19" s="85">
        <f>932+28129+5641</f>
        <v>34702</v>
      </c>
    </row>
  </sheetData>
  <mergeCells count="6">
    <mergeCell ref="A4:F4"/>
    <mergeCell ref="E5:F5"/>
    <mergeCell ref="D6:F6"/>
    <mergeCell ref="A6:A7"/>
    <mergeCell ref="B6:B7"/>
    <mergeCell ref="C6:C7"/>
  </mergeCells>
  <pageMargins left="0.786805555555556" right="0" top="1" bottom="1.14166666666667" header="0.5" footer="0.708333333333333"/>
  <pageSetup paperSize="9" scale="95"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4"/>
  <sheetViews>
    <sheetView workbookViewId="0">
      <selection activeCell="G4" sqref="G4"/>
    </sheetView>
  </sheetViews>
  <sheetFormatPr defaultColWidth="8.88888888888889" defaultRowHeight="12" outlineLevelRow="3"/>
  <cols>
    <col min="1" max="1" width="88.8888888888889" style="1" customWidth="1"/>
    <col min="2" max="16384" width="8.88888888888889" style="1"/>
  </cols>
  <sheetData>
    <row r="2" ht="37.05" customHeight="1" spans="1:1">
      <c r="A2" s="61" t="s">
        <v>951</v>
      </c>
    </row>
    <row r="3" ht="31.95" customHeight="1"/>
    <row r="4" ht="379.95" customHeight="1" spans="1:1">
      <c r="A4" s="62" t="s">
        <v>952</v>
      </c>
    </row>
  </sheetData>
  <pageMargins left="0.826388888888889" right="0.511805555555556"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zoomScale="85" zoomScaleNormal="85" workbookViewId="0">
      <selection activeCell="M57" sqref="M57"/>
    </sheetView>
  </sheetViews>
  <sheetFormatPr defaultColWidth="8.88888888888889" defaultRowHeight="12" outlineLevelCol="6"/>
  <cols>
    <col min="1" max="1" width="14.6666666666667" style="5" customWidth="1"/>
    <col min="2" max="2" width="35.7777777777778" style="43" customWidth="1"/>
    <col min="3" max="3" width="9.77777777777778" style="5" customWidth="1"/>
    <col min="4" max="4" width="8.22222222222222" style="5" customWidth="1"/>
    <col min="5" max="5" width="11.5555555555556" style="5" customWidth="1"/>
    <col min="6" max="6" width="7.43518518518519" style="5" customWidth="1"/>
    <col min="7" max="7" width="8.77777777777778" style="5" customWidth="1"/>
    <col min="8" max="16384" width="8.88888888888889" style="1"/>
  </cols>
  <sheetData>
    <row r="1" ht="18" customHeight="1"/>
    <row r="2" ht="21" customHeight="1" spans="1:1">
      <c r="A2" s="7" t="s">
        <v>953</v>
      </c>
    </row>
    <row r="3" ht="21" customHeight="1" spans="1:1">
      <c r="A3" s="44"/>
    </row>
    <row r="4" ht="79.2" customHeight="1" spans="1:7">
      <c r="A4" s="45" t="s">
        <v>954</v>
      </c>
      <c r="B4" s="45"/>
      <c r="C4" s="45"/>
      <c r="D4" s="45"/>
      <c r="E4" s="45"/>
      <c r="F4" s="45"/>
      <c r="G4" s="45"/>
    </row>
    <row r="5" ht="19.05" customHeight="1" spans="1:7">
      <c r="A5" s="46"/>
      <c r="B5" s="46"/>
      <c r="C5" s="46"/>
      <c r="D5" s="46"/>
      <c r="E5" s="46"/>
      <c r="F5" s="46"/>
      <c r="G5" s="46"/>
    </row>
    <row r="6" s="5" customFormat="1" ht="22.95" customHeight="1" spans="1:7">
      <c r="A6" s="47"/>
      <c r="B6" s="48"/>
      <c r="C6" s="48"/>
      <c r="D6" s="48"/>
      <c r="E6" s="49" t="s">
        <v>955</v>
      </c>
      <c r="F6" s="49"/>
      <c r="G6" s="49"/>
    </row>
    <row r="7" s="42" customFormat="1" ht="39" customHeight="1" spans="1:7">
      <c r="A7" s="14" t="s">
        <v>956</v>
      </c>
      <c r="B7" s="14" t="s">
        <v>957</v>
      </c>
      <c r="C7" s="14" t="s">
        <v>958</v>
      </c>
      <c r="D7" s="14" t="s">
        <v>959</v>
      </c>
      <c r="E7" s="50" t="s">
        <v>960</v>
      </c>
      <c r="F7" s="14" t="s">
        <v>961</v>
      </c>
      <c r="G7" s="14" t="s">
        <v>962</v>
      </c>
    </row>
    <row r="8" ht="43.05" customHeight="1" spans="1:7">
      <c r="A8" s="17"/>
      <c r="B8" s="19" t="s">
        <v>963</v>
      </c>
      <c r="C8" s="19">
        <v>1</v>
      </c>
      <c r="D8" s="19">
        <v>2</v>
      </c>
      <c r="E8" s="19" t="s">
        <v>964</v>
      </c>
      <c r="F8" s="19" t="s">
        <v>965</v>
      </c>
      <c r="G8" s="19">
        <v>5</v>
      </c>
    </row>
    <row r="9" ht="13.2" hidden="1" spans="1:7">
      <c r="A9" s="17">
        <v>1030601</v>
      </c>
      <c r="B9" s="21" t="s">
        <v>966</v>
      </c>
      <c r="C9" s="23"/>
      <c r="D9" s="23"/>
      <c r="E9" s="23"/>
      <c r="F9" s="23"/>
      <c r="G9" s="23"/>
    </row>
    <row r="10" ht="13.2" hidden="1" spans="1:7">
      <c r="A10" s="51">
        <v>103060103</v>
      </c>
      <c r="B10" s="22" t="s">
        <v>967</v>
      </c>
      <c r="C10" s="23"/>
      <c r="D10" s="23"/>
      <c r="E10" s="23"/>
      <c r="F10" s="23"/>
      <c r="G10" s="23"/>
    </row>
    <row r="11" ht="13.2" hidden="1" spans="1:7">
      <c r="A11" s="51">
        <v>103060104</v>
      </c>
      <c r="B11" s="22" t="s">
        <v>968</v>
      </c>
      <c r="C11" s="23"/>
      <c r="D11" s="23"/>
      <c r="E11" s="23"/>
      <c r="F11" s="23"/>
      <c r="G11" s="23"/>
    </row>
    <row r="12" ht="13.2" hidden="1" spans="1:7">
      <c r="A12" s="51">
        <v>103060105</v>
      </c>
      <c r="B12" s="22" t="s">
        <v>969</v>
      </c>
      <c r="C12" s="23"/>
      <c r="D12" s="23"/>
      <c r="E12" s="23"/>
      <c r="F12" s="23"/>
      <c r="G12" s="23"/>
    </row>
    <row r="13" ht="13.2" hidden="1" spans="1:7">
      <c r="A13" s="51">
        <v>103060106</v>
      </c>
      <c r="B13" s="22" t="s">
        <v>970</v>
      </c>
      <c r="C13" s="23"/>
      <c r="D13" s="23"/>
      <c r="E13" s="23"/>
      <c r="F13" s="23"/>
      <c r="G13" s="23"/>
    </row>
    <row r="14" ht="13.2" hidden="1" spans="1:7">
      <c r="A14" s="51">
        <v>103060107</v>
      </c>
      <c r="B14" s="22" t="s">
        <v>971</v>
      </c>
      <c r="C14" s="23"/>
      <c r="D14" s="23"/>
      <c r="E14" s="23"/>
      <c r="F14" s="23"/>
      <c r="G14" s="23"/>
    </row>
    <row r="15" ht="13.2" hidden="1" spans="1:7">
      <c r="A15" s="51">
        <v>103060108</v>
      </c>
      <c r="B15" s="22" t="s">
        <v>972</v>
      </c>
      <c r="C15" s="23"/>
      <c r="D15" s="23"/>
      <c r="E15" s="23"/>
      <c r="F15" s="23"/>
      <c r="G15" s="23"/>
    </row>
    <row r="16" ht="13.2" hidden="1" spans="1:7">
      <c r="A16" s="51">
        <v>103060109</v>
      </c>
      <c r="B16" s="22" t="s">
        <v>973</v>
      </c>
      <c r="C16" s="23"/>
      <c r="D16" s="23"/>
      <c r="E16" s="23"/>
      <c r="F16" s="23"/>
      <c r="G16" s="23"/>
    </row>
    <row r="17" ht="13.2" hidden="1" spans="1:7">
      <c r="A17" s="51">
        <v>103060112</v>
      </c>
      <c r="B17" s="22" t="s">
        <v>974</v>
      </c>
      <c r="C17" s="23"/>
      <c r="D17" s="23"/>
      <c r="E17" s="23"/>
      <c r="F17" s="23"/>
      <c r="G17" s="23"/>
    </row>
    <row r="18" ht="13.2" hidden="1" spans="1:7">
      <c r="A18" s="51">
        <v>103060113</v>
      </c>
      <c r="B18" s="22" t="s">
        <v>975</v>
      </c>
      <c r="C18" s="23"/>
      <c r="D18" s="23"/>
      <c r="E18" s="23"/>
      <c r="F18" s="23"/>
      <c r="G18" s="23"/>
    </row>
    <row r="19" ht="13.2" hidden="1" spans="1:7">
      <c r="A19" s="51">
        <v>103060114</v>
      </c>
      <c r="B19" s="22" t="s">
        <v>976</v>
      </c>
      <c r="C19" s="23"/>
      <c r="D19" s="23"/>
      <c r="E19" s="23"/>
      <c r="F19" s="23"/>
      <c r="G19" s="23"/>
    </row>
    <row r="20" ht="13.2" hidden="1" spans="1:7">
      <c r="A20" s="51">
        <v>103060115</v>
      </c>
      <c r="B20" s="22" t="s">
        <v>977</v>
      </c>
      <c r="C20" s="23"/>
      <c r="D20" s="23"/>
      <c r="E20" s="23"/>
      <c r="F20" s="23"/>
      <c r="G20" s="23"/>
    </row>
    <row r="21" ht="13.2" hidden="1" spans="1:7">
      <c r="A21" s="51">
        <v>103060116</v>
      </c>
      <c r="B21" s="22" t="s">
        <v>978</v>
      </c>
      <c r="C21" s="23"/>
      <c r="D21" s="23"/>
      <c r="E21" s="23"/>
      <c r="F21" s="23"/>
      <c r="G21" s="23"/>
    </row>
    <row r="22" ht="13.2" hidden="1" spans="1:7">
      <c r="A22" s="51">
        <v>103060117</v>
      </c>
      <c r="B22" s="22" t="s">
        <v>979</v>
      </c>
      <c r="C22" s="23"/>
      <c r="D22" s="23"/>
      <c r="E22" s="23"/>
      <c r="F22" s="23"/>
      <c r="G22" s="23"/>
    </row>
    <row r="23" ht="13.2" hidden="1" spans="1:7">
      <c r="A23" s="51">
        <v>103060118</v>
      </c>
      <c r="B23" s="22" t="s">
        <v>980</v>
      </c>
      <c r="C23" s="23"/>
      <c r="D23" s="23"/>
      <c r="E23" s="23"/>
      <c r="F23" s="23"/>
      <c r="G23" s="23"/>
    </row>
    <row r="24" ht="13.2" hidden="1" spans="1:7">
      <c r="A24" s="51">
        <v>103060119</v>
      </c>
      <c r="B24" s="22" t="s">
        <v>981</v>
      </c>
      <c r="C24" s="23"/>
      <c r="D24" s="23"/>
      <c r="E24" s="23"/>
      <c r="F24" s="23"/>
      <c r="G24" s="23"/>
    </row>
    <row r="25" ht="13.2" hidden="1" spans="1:7">
      <c r="A25" s="51">
        <v>103060120</v>
      </c>
      <c r="B25" s="22" t="s">
        <v>982</v>
      </c>
      <c r="C25" s="23"/>
      <c r="D25" s="23"/>
      <c r="E25" s="23"/>
      <c r="F25" s="23"/>
      <c r="G25" s="23"/>
    </row>
    <row r="26" ht="13.2" hidden="1" spans="1:7">
      <c r="A26" s="51">
        <v>103060121</v>
      </c>
      <c r="B26" s="22" t="s">
        <v>983</v>
      </c>
      <c r="C26" s="23"/>
      <c r="D26" s="23"/>
      <c r="E26" s="23"/>
      <c r="F26" s="23"/>
      <c r="G26" s="23"/>
    </row>
    <row r="27" ht="13.2" hidden="1" spans="1:7">
      <c r="A27" s="51">
        <v>103060122</v>
      </c>
      <c r="B27" s="22" t="s">
        <v>984</v>
      </c>
      <c r="C27" s="23"/>
      <c r="D27" s="23"/>
      <c r="E27" s="23"/>
      <c r="F27" s="23"/>
      <c r="G27" s="23"/>
    </row>
    <row r="28" ht="13.2" hidden="1" spans="1:7">
      <c r="A28" s="51">
        <v>103060123</v>
      </c>
      <c r="B28" s="22" t="s">
        <v>985</v>
      </c>
      <c r="C28" s="23"/>
      <c r="D28" s="23"/>
      <c r="E28" s="23"/>
      <c r="F28" s="23"/>
      <c r="G28" s="23"/>
    </row>
    <row r="29" ht="13.2" hidden="1" spans="1:7">
      <c r="A29" s="51">
        <v>103060124</v>
      </c>
      <c r="B29" s="22" t="s">
        <v>986</v>
      </c>
      <c r="C29" s="23"/>
      <c r="D29" s="23"/>
      <c r="E29" s="23"/>
      <c r="F29" s="23"/>
      <c r="G29" s="23"/>
    </row>
    <row r="30" ht="13.2" hidden="1" spans="1:7">
      <c r="A30" s="51">
        <v>103060125</v>
      </c>
      <c r="B30" s="22" t="s">
        <v>987</v>
      </c>
      <c r="C30" s="23"/>
      <c r="D30" s="23"/>
      <c r="E30" s="23"/>
      <c r="F30" s="23"/>
      <c r="G30" s="23"/>
    </row>
    <row r="31" ht="13.2" hidden="1" spans="1:7">
      <c r="A31" s="51">
        <v>103060126</v>
      </c>
      <c r="B31" s="22" t="s">
        <v>988</v>
      </c>
      <c r="C31" s="23"/>
      <c r="D31" s="23"/>
      <c r="E31" s="23"/>
      <c r="F31" s="23"/>
      <c r="G31" s="23"/>
    </row>
    <row r="32" ht="13.2" hidden="1" spans="1:7">
      <c r="A32" s="51">
        <v>103060127</v>
      </c>
      <c r="B32" s="22" t="s">
        <v>989</v>
      </c>
      <c r="C32" s="23"/>
      <c r="D32" s="23"/>
      <c r="E32" s="23"/>
      <c r="F32" s="23"/>
      <c r="G32" s="23"/>
    </row>
    <row r="33" ht="13.2" hidden="1" spans="1:7">
      <c r="A33" s="51">
        <v>103060128</v>
      </c>
      <c r="B33" s="22" t="s">
        <v>990</v>
      </c>
      <c r="C33" s="23"/>
      <c r="D33" s="23"/>
      <c r="E33" s="23"/>
      <c r="F33" s="23"/>
      <c r="G33" s="23"/>
    </row>
    <row r="34" ht="13.2" hidden="1" spans="1:7">
      <c r="A34" s="51">
        <v>103060129</v>
      </c>
      <c r="B34" s="22" t="s">
        <v>991</v>
      </c>
      <c r="C34" s="23"/>
      <c r="D34" s="23"/>
      <c r="E34" s="23"/>
      <c r="F34" s="23"/>
      <c r="G34" s="23"/>
    </row>
    <row r="35" ht="13.2" hidden="1" spans="1:7">
      <c r="A35" s="51">
        <v>103060130</v>
      </c>
      <c r="B35" s="22" t="s">
        <v>992</v>
      </c>
      <c r="C35" s="23"/>
      <c r="D35" s="23"/>
      <c r="E35" s="23"/>
      <c r="F35" s="23"/>
      <c r="G35" s="23"/>
    </row>
    <row r="36" ht="13.2" hidden="1" spans="1:7">
      <c r="A36" s="51">
        <v>103060131</v>
      </c>
      <c r="B36" s="22" t="s">
        <v>993</v>
      </c>
      <c r="C36" s="23"/>
      <c r="D36" s="23"/>
      <c r="E36" s="23"/>
      <c r="F36" s="23"/>
      <c r="G36" s="23"/>
    </row>
    <row r="37" ht="13.2" hidden="1" spans="1:7">
      <c r="A37" s="51">
        <v>103060132</v>
      </c>
      <c r="B37" s="22" t="s">
        <v>994</v>
      </c>
      <c r="C37" s="23"/>
      <c r="D37" s="23"/>
      <c r="E37" s="23"/>
      <c r="F37" s="23"/>
      <c r="G37" s="23"/>
    </row>
    <row r="38" ht="13.2" hidden="1" spans="1:7">
      <c r="A38" s="51">
        <v>103060133</v>
      </c>
      <c r="B38" s="22" t="s">
        <v>995</v>
      </c>
      <c r="C38" s="23"/>
      <c r="D38" s="23"/>
      <c r="E38" s="23"/>
      <c r="F38" s="23"/>
      <c r="G38" s="23"/>
    </row>
    <row r="39" ht="19.95" hidden="1" customHeight="1" spans="1:7">
      <c r="A39" s="51">
        <v>103060134</v>
      </c>
      <c r="B39" s="22" t="s">
        <v>996</v>
      </c>
      <c r="C39" s="23"/>
      <c r="D39" s="23"/>
      <c r="E39" s="23"/>
      <c r="F39" s="23"/>
      <c r="G39" s="23"/>
    </row>
    <row r="40" ht="45" customHeight="1" spans="1:7">
      <c r="A40" s="51">
        <v>103060198</v>
      </c>
      <c r="B40" s="22" t="s">
        <v>997</v>
      </c>
      <c r="C40" s="52">
        <v>1</v>
      </c>
      <c r="D40" s="52">
        <v>1</v>
      </c>
      <c r="E40" s="53">
        <f>C40-D40</f>
        <v>0</v>
      </c>
      <c r="F40" s="37"/>
      <c r="G40" s="23"/>
    </row>
    <row r="41" ht="19.95" hidden="1" customHeight="1" spans="1:7">
      <c r="A41" s="17">
        <v>1030602</v>
      </c>
      <c r="B41" s="21" t="s">
        <v>998</v>
      </c>
      <c r="C41" s="54"/>
      <c r="D41" s="54"/>
      <c r="E41" s="53">
        <f t="shared" ref="E41:E61" si="0">C41-D41</f>
        <v>0</v>
      </c>
      <c r="F41" s="37" t="e">
        <f t="shared" ref="F41:F56" si="1">E41/D41</f>
        <v>#DIV/0!</v>
      </c>
      <c r="G41" s="23"/>
    </row>
    <row r="42" ht="19.95" hidden="1" customHeight="1" spans="1:7">
      <c r="A42" s="17">
        <v>103060202</v>
      </c>
      <c r="B42" s="23" t="s">
        <v>999</v>
      </c>
      <c r="C42" s="54"/>
      <c r="D42" s="54"/>
      <c r="E42" s="53">
        <f t="shared" si="0"/>
        <v>0</v>
      </c>
      <c r="F42" s="37" t="e">
        <f t="shared" si="1"/>
        <v>#DIV/0!</v>
      </c>
      <c r="G42" s="23"/>
    </row>
    <row r="43" ht="19.95" hidden="1" customHeight="1" spans="1:7">
      <c r="A43" s="17">
        <v>103060203</v>
      </c>
      <c r="B43" s="23" t="s">
        <v>1000</v>
      </c>
      <c r="C43" s="54"/>
      <c r="D43" s="54"/>
      <c r="E43" s="53">
        <f t="shared" si="0"/>
        <v>0</v>
      </c>
      <c r="F43" s="37" t="e">
        <f t="shared" si="1"/>
        <v>#DIV/0!</v>
      </c>
      <c r="G43" s="23"/>
    </row>
    <row r="44" ht="19.95" hidden="1" customHeight="1" spans="1:7">
      <c r="A44" s="17">
        <v>103060204</v>
      </c>
      <c r="B44" s="17" t="s">
        <v>1001</v>
      </c>
      <c r="C44" s="54"/>
      <c r="D44" s="54"/>
      <c r="E44" s="53">
        <f t="shared" si="0"/>
        <v>0</v>
      </c>
      <c r="F44" s="37" t="e">
        <f t="shared" si="1"/>
        <v>#DIV/0!</v>
      </c>
      <c r="G44" s="23"/>
    </row>
    <row r="45" ht="19.95" hidden="1" customHeight="1" spans="1:7">
      <c r="A45" s="17">
        <v>103060298</v>
      </c>
      <c r="B45" s="23" t="s">
        <v>1002</v>
      </c>
      <c r="C45" s="54"/>
      <c r="D45" s="54"/>
      <c r="E45" s="53">
        <f t="shared" si="0"/>
        <v>0</v>
      </c>
      <c r="F45" s="37" t="e">
        <f t="shared" si="1"/>
        <v>#DIV/0!</v>
      </c>
      <c r="G45" s="23"/>
    </row>
    <row r="46" ht="19.95" hidden="1" customHeight="1" spans="1:7">
      <c r="A46" s="17">
        <v>1030603</v>
      </c>
      <c r="B46" s="21" t="s">
        <v>1003</v>
      </c>
      <c r="C46" s="54"/>
      <c r="D46" s="54"/>
      <c r="E46" s="53">
        <f t="shared" si="0"/>
        <v>0</v>
      </c>
      <c r="F46" s="37" t="e">
        <f t="shared" si="1"/>
        <v>#DIV/0!</v>
      </c>
      <c r="G46" s="23"/>
    </row>
    <row r="47" ht="19.95" hidden="1" customHeight="1" spans="1:7">
      <c r="A47" s="17">
        <v>103060301</v>
      </c>
      <c r="B47" s="17" t="s">
        <v>1004</v>
      </c>
      <c r="C47" s="54"/>
      <c r="D47" s="54"/>
      <c r="E47" s="53">
        <f t="shared" si="0"/>
        <v>0</v>
      </c>
      <c r="F47" s="37" t="e">
        <f t="shared" si="1"/>
        <v>#DIV/0!</v>
      </c>
      <c r="G47" s="23"/>
    </row>
    <row r="48" ht="19.95" hidden="1" customHeight="1" spans="1:7">
      <c r="A48" s="17">
        <v>103060304</v>
      </c>
      <c r="B48" s="23" t="s">
        <v>1005</v>
      </c>
      <c r="C48" s="54"/>
      <c r="D48" s="54"/>
      <c r="E48" s="53">
        <f t="shared" si="0"/>
        <v>0</v>
      </c>
      <c r="F48" s="37" t="e">
        <f t="shared" si="1"/>
        <v>#DIV/0!</v>
      </c>
      <c r="G48" s="23"/>
    </row>
    <row r="49" ht="19.95" hidden="1" customHeight="1" spans="1:7">
      <c r="A49" s="17">
        <v>103060305</v>
      </c>
      <c r="B49" s="23" t="s">
        <v>1006</v>
      </c>
      <c r="C49" s="54"/>
      <c r="D49" s="54"/>
      <c r="E49" s="53">
        <f t="shared" si="0"/>
        <v>0</v>
      </c>
      <c r="F49" s="37" t="e">
        <f t="shared" si="1"/>
        <v>#DIV/0!</v>
      </c>
      <c r="G49" s="23"/>
    </row>
    <row r="50" ht="19.95" hidden="1" customHeight="1" spans="1:7">
      <c r="A50" s="17">
        <v>103060307</v>
      </c>
      <c r="B50" s="23" t="s">
        <v>1007</v>
      </c>
      <c r="C50" s="54"/>
      <c r="D50" s="54"/>
      <c r="E50" s="53">
        <f t="shared" si="0"/>
        <v>0</v>
      </c>
      <c r="F50" s="37" t="e">
        <f t="shared" si="1"/>
        <v>#DIV/0!</v>
      </c>
      <c r="G50" s="23"/>
    </row>
    <row r="51" ht="19.95" hidden="1" customHeight="1" spans="1:7">
      <c r="A51" s="17">
        <v>103060398</v>
      </c>
      <c r="B51" s="23" t="s">
        <v>1008</v>
      </c>
      <c r="C51" s="54"/>
      <c r="D51" s="54"/>
      <c r="E51" s="53">
        <f t="shared" si="0"/>
        <v>0</v>
      </c>
      <c r="F51" s="37" t="e">
        <f t="shared" si="1"/>
        <v>#DIV/0!</v>
      </c>
      <c r="G51" s="23"/>
    </row>
    <row r="52" ht="19.95" hidden="1" customHeight="1" spans="1:7">
      <c r="A52" s="17">
        <v>1030604</v>
      </c>
      <c r="B52" s="21" t="s">
        <v>1009</v>
      </c>
      <c r="C52" s="54"/>
      <c r="D52" s="54"/>
      <c r="E52" s="53">
        <f t="shared" si="0"/>
        <v>0</v>
      </c>
      <c r="F52" s="37" t="e">
        <f t="shared" si="1"/>
        <v>#DIV/0!</v>
      </c>
      <c r="G52" s="23"/>
    </row>
    <row r="53" ht="19.95" hidden="1" customHeight="1" spans="1:7">
      <c r="A53" s="17">
        <v>103060401</v>
      </c>
      <c r="B53" s="23" t="s">
        <v>1010</v>
      </c>
      <c r="C53" s="54"/>
      <c r="D53" s="54"/>
      <c r="E53" s="53">
        <f t="shared" si="0"/>
        <v>0</v>
      </c>
      <c r="F53" s="37" t="e">
        <f t="shared" si="1"/>
        <v>#DIV/0!</v>
      </c>
      <c r="G53" s="23"/>
    </row>
    <row r="54" ht="19.95" hidden="1" customHeight="1" spans="1:7">
      <c r="A54" s="17">
        <v>103060402</v>
      </c>
      <c r="B54" s="23" t="s">
        <v>1011</v>
      </c>
      <c r="C54" s="54"/>
      <c r="D54" s="54"/>
      <c r="E54" s="53">
        <f t="shared" si="0"/>
        <v>0</v>
      </c>
      <c r="F54" s="37" t="e">
        <f t="shared" si="1"/>
        <v>#DIV/0!</v>
      </c>
      <c r="G54" s="23"/>
    </row>
    <row r="55" ht="19.95" hidden="1" customHeight="1" spans="1:7">
      <c r="A55" s="17">
        <v>103060498</v>
      </c>
      <c r="B55" s="23" t="s">
        <v>1012</v>
      </c>
      <c r="C55" s="54"/>
      <c r="D55" s="54"/>
      <c r="E55" s="53">
        <f t="shared" si="0"/>
        <v>0</v>
      </c>
      <c r="F55" s="37" t="e">
        <f t="shared" si="1"/>
        <v>#DIV/0!</v>
      </c>
      <c r="G55" s="23"/>
    </row>
    <row r="56" ht="19.95" hidden="1" customHeight="1" spans="1:7">
      <c r="A56" s="17">
        <v>1030698</v>
      </c>
      <c r="B56" s="21" t="s">
        <v>1013</v>
      </c>
      <c r="C56" s="54"/>
      <c r="D56" s="54"/>
      <c r="E56" s="53">
        <f t="shared" si="0"/>
        <v>0</v>
      </c>
      <c r="F56" s="37" t="e">
        <f t="shared" si="1"/>
        <v>#DIV/0!</v>
      </c>
      <c r="G56" s="23"/>
    </row>
    <row r="57" ht="40.05" customHeight="1" spans="1:7">
      <c r="A57" s="55" t="s">
        <v>1014</v>
      </c>
      <c r="B57" s="56"/>
      <c r="C57" s="57">
        <v>1</v>
      </c>
      <c r="D57" s="57">
        <v>1</v>
      </c>
      <c r="E57" s="53">
        <f t="shared" si="0"/>
        <v>0</v>
      </c>
      <c r="F57" s="37"/>
      <c r="G57" s="23"/>
    </row>
    <row r="58" ht="43.05" customHeight="1" spans="1:7">
      <c r="A58" s="58" t="s">
        <v>1015</v>
      </c>
      <c r="B58" s="59"/>
      <c r="C58" s="52">
        <v>18</v>
      </c>
      <c r="D58" s="52">
        <v>18</v>
      </c>
      <c r="E58" s="53">
        <f t="shared" si="0"/>
        <v>0</v>
      </c>
      <c r="F58" s="37">
        <f>E58/D58</f>
        <v>0</v>
      </c>
      <c r="G58" s="23"/>
    </row>
    <row r="59" ht="19.95" hidden="1" customHeight="1" spans="1:7">
      <c r="A59" s="58" t="s">
        <v>1016</v>
      </c>
      <c r="B59" s="59"/>
      <c r="C59" s="52"/>
      <c r="D59" s="52"/>
      <c r="E59" s="53">
        <f t="shared" si="0"/>
        <v>0</v>
      </c>
      <c r="F59" s="37" t="e">
        <f>E59/D59</f>
        <v>#DIV/0!</v>
      </c>
      <c r="G59" s="23"/>
    </row>
    <row r="60" ht="42" customHeight="1" spans="1:7">
      <c r="A60" s="58" t="s">
        <v>1017</v>
      </c>
      <c r="B60" s="59"/>
      <c r="C60" s="52">
        <v>0</v>
      </c>
      <c r="D60" s="52">
        <v>0</v>
      </c>
      <c r="E60" s="53">
        <f t="shared" si="0"/>
        <v>0</v>
      </c>
      <c r="F60" s="37"/>
      <c r="G60" s="23"/>
    </row>
    <row r="61" ht="42" customHeight="1" spans="1:7">
      <c r="A61" s="55" t="s">
        <v>1018</v>
      </c>
      <c r="B61" s="56"/>
      <c r="C61" s="52">
        <f>C57+C58+C60</f>
        <v>19</v>
      </c>
      <c r="D61" s="52">
        <f>D57+D58+D60</f>
        <v>19</v>
      </c>
      <c r="E61" s="53">
        <f t="shared" si="0"/>
        <v>0</v>
      </c>
      <c r="F61" s="37">
        <f>E61/D61</f>
        <v>0</v>
      </c>
      <c r="G61" s="23"/>
    </row>
    <row r="62" ht="15.6" spans="1:7">
      <c r="A62" s="60"/>
      <c r="B62" s="48"/>
      <c r="C62" s="48"/>
      <c r="D62" s="48"/>
      <c r="E62" s="48"/>
      <c r="F62" s="48"/>
      <c r="G62" s="48"/>
    </row>
  </sheetData>
  <mergeCells count="7">
    <mergeCell ref="A4:G4"/>
    <mergeCell ref="E6:G6"/>
    <mergeCell ref="A57:B57"/>
    <mergeCell ref="A58:B58"/>
    <mergeCell ref="A59:B59"/>
    <mergeCell ref="A60:B60"/>
    <mergeCell ref="A61:B61"/>
  </mergeCells>
  <pageMargins left="0.708333333333333" right="0.196527777777778" top="1" bottom="1.18055555555556" header="0.5" footer="0.550694444444444"/>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zoomScale="70" zoomScaleNormal="70" workbookViewId="0">
      <selection activeCell="V36" sqref="V36"/>
    </sheetView>
  </sheetViews>
  <sheetFormatPr defaultColWidth="8.88888888888889" defaultRowHeight="12"/>
  <cols>
    <col min="1" max="1" width="8.88888888888889" style="5"/>
    <col min="2" max="2" width="22.7777777777778" style="5" customWidth="1"/>
    <col min="3" max="3" width="10" style="5" customWidth="1"/>
    <col min="4" max="6" width="7.22222222222222" style="5" customWidth="1"/>
    <col min="7" max="7" width="8.77777777777778" style="5" customWidth="1"/>
    <col min="8" max="11" width="7.22222222222222" style="5" customWidth="1"/>
    <col min="12" max="12" width="8.43518518518519" style="5" customWidth="1"/>
    <col min="13" max="13" width="13.2222222222222" style="5" customWidth="1"/>
    <col min="14" max="16384" width="8.88888888888889" style="1"/>
  </cols>
  <sheetData>
    <row r="1" ht="21" customHeight="1"/>
    <row r="2" ht="28.95" customHeight="1" spans="1:2">
      <c r="A2" s="6" t="s">
        <v>1019</v>
      </c>
      <c r="B2" s="7"/>
    </row>
    <row r="3" ht="76.05" customHeight="1" spans="1:13">
      <c r="A3" s="8" t="s">
        <v>1020</v>
      </c>
      <c r="B3" s="9"/>
      <c r="C3" s="9"/>
      <c r="D3" s="9"/>
      <c r="E3" s="9"/>
      <c r="F3" s="9"/>
      <c r="G3" s="9"/>
      <c r="H3" s="9"/>
      <c r="I3" s="9"/>
      <c r="J3" s="9"/>
      <c r="K3" s="9"/>
      <c r="L3" s="9"/>
      <c r="M3" s="9"/>
    </row>
    <row r="4" ht="21" customHeight="1" spans="1:13">
      <c r="A4" s="10"/>
      <c r="B4" s="10"/>
      <c r="C4" s="10"/>
      <c r="D4" s="10"/>
      <c r="E4" s="10"/>
      <c r="F4" s="10"/>
      <c r="G4" s="10"/>
      <c r="H4" s="10"/>
      <c r="I4" s="10"/>
      <c r="J4" s="10"/>
      <c r="K4" s="10"/>
      <c r="L4" s="10"/>
      <c r="M4" s="10"/>
    </row>
    <row r="5" ht="27" customHeight="1" spans="1:13">
      <c r="A5" s="11"/>
      <c r="B5" s="11"/>
      <c r="C5" s="12"/>
      <c r="D5" s="12"/>
      <c r="E5" s="12"/>
      <c r="F5" s="12"/>
      <c r="G5" s="12"/>
      <c r="H5" s="12"/>
      <c r="I5" s="12"/>
      <c r="J5" s="33" t="s">
        <v>1021</v>
      </c>
      <c r="K5" s="34"/>
      <c r="L5" s="34"/>
      <c r="M5" s="34"/>
    </row>
    <row r="6" s="4" customFormat="1" ht="36" customHeight="1" spans="1:13">
      <c r="A6" s="13" t="s">
        <v>211</v>
      </c>
      <c r="B6" s="13" t="s">
        <v>1022</v>
      </c>
      <c r="C6" s="14" t="s">
        <v>1023</v>
      </c>
      <c r="D6" s="14"/>
      <c r="E6" s="14"/>
      <c r="F6" s="14"/>
      <c r="G6" s="14" t="s">
        <v>1024</v>
      </c>
      <c r="H6" s="14"/>
      <c r="I6" s="14"/>
      <c r="J6" s="14"/>
      <c r="K6" s="13" t="s">
        <v>1025</v>
      </c>
      <c r="L6" s="15" t="s">
        <v>1026</v>
      </c>
      <c r="M6" s="13" t="s">
        <v>1027</v>
      </c>
    </row>
    <row r="7" s="4" customFormat="1" ht="27" customHeight="1" spans="1:13">
      <c r="A7" s="14"/>
      <c r="B7" s="14"/>
      <c r="C7" s="13" t="s">
        <v>1028</v>
      </c>
      <c r="D7" s="15" t="s">
        <v>1029</v>
      </c>
      <c r="E7" s="15" t="s">
        <v>1030</v>
      </c>
      <c r="F7" s="15" t="s">
        <v>1031</v>
      </c>
      <c r="G7" s="13" t="s">
        <v>1028</v>
      </c>
      <c r="H7" s="15" t="s">
        <v>1032</v>
      </c>
      <c r="I7" s="15" t="s">
        <v>1033</v>
      </c>
      <c r="J7" s="15" t="s">
        <v>1034</v>
      </c>
      <c r="K7" s="14"/>
      <c r="L7" s="16"/>
      <c r="M7" s="14"/>
    </row>
    <row r="8" s="4" customFormat="1" ht="21" customHeight="1" spans="1:13">
      <c r="A8" s="14"/>
      <c r="B8" s="14"/>
      <c r="C8" s="14"/>
      <c r="D8" s="16"/>
      <c r="E8" s="16"/>
      <c r="F8" s="16"/>
      <c r="G8" s="14"/>
      <c r="H8" s="16"/>
      <c r="I8" s="16"/>
      <c r="J8" s="16"/>
      <c r="K8" s="14"/>
      <c r="L8" s="16"/>
      <c r="M8" s="14"/>
    </row>
    <row r="9" ht="43.05" customHeight="1" spans="1:13">
      <c r="A9" s="17"/>
      <c r="B9" s="18" t="s">
        <v>1035</v>
      </c>
      <c r="C9" s="19" t="s">
        <v>1036</v>
      </c>
      <c r="D9" s="19">
        <v>2</v>
      </c>
      <c r="E9" s="19">
        <v>3</v>
      </c>
      <c r="F9" s="19">
        <v>4</v>
      </c>
      <c r="G9" s="19" t="s">
        <v>1037</v>
      </c>
      <c r="H9" s="19">
        <v>6</v>
      </c>
      <c r="I9" s="19">
        <v>7</v>
      </c>
      <c r="J9" s="19">
        <v>8</v>
      </c>
      <c r="K9" s="19" t="s">
        <v>1038</v>
      </c>
      <c r="L9" s="19" t="s">
        <v>1039</v>
      </c>
      <c r="M9" s="19">
        <v>11</v>
      </c>
    </row>
    <row r="10" ht="13.2" hidden="1" spans="1:13">
      <c r="A10" s="17">
        <v>223</v>
      </c>
      <c r="B10" s="20" t="s">
        <v>1040</v>
      </c>
      <c r="C10" s="19">
        <v>5</v>
      </c>
      <c r="D10" s="19">
        <v>0</v>
      </c>
      <c r="E10" s="19">
        <v>0</v>
      </c>
      <c r="F10" s="19">
        <v>5</v>
      </c>
      <c r="G10" s="19">
        <v>0</v>
      </c>
      <c r="H10" s="19">
        <v>0</v>
      </c>
      <c r="I10" s="19">
        <v>0</v>
      </c>
      <c r="J10" s="19">
        <v>0</v>
      </c>
      <c r="K10" s="23"/>
      <c r="L10" s="23"/>
      <c r="M10" s="23"/>
    </row>
    <row r="11" ht="25.2" hidden="1" spans="1:13">
      <c r="A11" s="17">
        <v>22301</v>
      </c>
      <c r="B11" s="21" t="s">
        <v>1041</v>
      </c>
      <c r="C11" s="19"/>
      <c r="D11" s="19"/>
      <c r="E11" s="19"/>
      <c r="F11" s="19"/>
      <c r="G11" s="19"/>
      <c r="H11" s="19"/>
      <c r="I11" s="19"/>
      <c r="J11" s="19"/>
      <c r="K11" s="23"/>
      <c r="L11" s="23"/>
      <c r="M11" s="23"/>
    </row>
    <row r="12" ht="13.2" hidden="1" spans="1:13">
      <c r="A12" s="17">
        <v>2230101</v>
      </c>
      <c r="B12" s="22" t="s">
        <v>1042</v>
      </c>
      <c r="C12" s="19"/>
      <c r="D12" s="19"/>
      <c r="E12" s="19"/>
      <c r="F12" s="19"/>
      <c r="G12" s="19"/>
      <c r="H12" s="19"/>
      <c r="I12" s="19"/>
      <c r="J12" s="19"/>
      <c r="K12" s="23"/>
      <c r="L12" s="23"/>
      <c r="M12" s="23"/>
    </row>
    <row r="13" ht="25.2" hidden="1" spans="1:13">
      <c r="A13" s="17">
        <v>2230102</v>
      </c>
      <c r="B13" s="22" t="s">
        <v>1043</v>
      </c>
      <c r="C13" s="19"/>
      <c r="D13" s="19"/>
      <c r="E13" s="19"/>
      <c r="F13" s="19"/>
      <c r="G13" s="19"/>
      <c r="H13" s="19"/>
      <c r="I13" s="19"/>
      <c r="J13" s="19"/>
      <c r="K13" s="23"/>
      <c r="L13" s="23"/>
      <c r="M13" s="23"/>
    </row>
    <row r="14" ht="25.2" hidden="1" spans="1:13">
      <c r="A14" s="17">
        <v>2230103</v>
      </c>
      <c r="B14" s="22" t="s">
        <v>1044</v>
      </c>
      <c r="C14" s="19"/>
      <c r="D14" s="19"/>
      <c r="E14" s="19"/>
      <c r="F14" s="19"/>
      <c r="G14" s="19"/>
      <c r="H14" s="19"/>
      <c r="I14" s="19"/>
      <c r="J14" s="19"/>
      <c r="K14" s="23"/>
      <c r="L14" s="23"/>
      <c r="M14" s="23"/>
    </row>
    <row r="15" ht="25.2" hidden="1" spans="1:13">
      <c r="A15" s="17">
        <v>2230104</v>
      </c>
      <c r="B15" s="22" t="s">
        <v>1045</v>
      </c>
      <c r="C15" s="19"/>
      <c r="D15" s="19"/>
      <c r="E15" s="19"/>
      <c r="F15" s="19"/>
      <c r="G15" s="19"/>
      <c r="H15" s="19"/>
      <c r="I15" s="19"/>
      <c r="J15" s="19"/>
      <c r="K15" s="23"/>
      <c r="L15" s="23"/>
      <c r="M15" s="23"/>
    </row>
    <row r="16" ht="25.2" hidden="1" spans="1:13">
      <c r="A16" s="17">
        <v>2230105</v>
      </c>
      <c r="B16" s="22" t="s">
        <v>1046</v>
      </c>
      <c r="C16" s="19">
        <v>0</v>
      </c>
      <c r="D16" s="19">
        <v>0</v>
      </c>
      <c r="E16" s="19">
        <v>0</v>
      </c>
      <c r="F16" s="19">
        <v>0</v>
      </c>
      <c r="G16" s="19">
        <v>35.98</v>
      </c>
      <c r="H16" s="19">
        <v>0</v>
      </c>
      <c r="I16" s="19">
        <v>0</v>
      </c>
      <c r="J16" s="19">
        <v>35.98</v>
      </c>
      <c r="K16" s="23"/>
      <c r="L16" s="23"/>
      <c r="M16" s="23"/>
    </row>
    <row r="17" ht="25.2" hidden="1" spans="1:13">
      <c r="A17" s="17">
        <v>2230106</v>
      </c>
      <c r="B17" s="22" t="s">
        <v>1047</v>
      </c>
      <c r="C17" s="19"/>
      <c r="D17" s="19"/>
      <c r="E17" s="19"/>
      <c r="F17" s="19"/>
      <c r="G17" s="19"/>
      <c r="H17" s="19"/>
      <c r="I17" s="19"/>
      <c r="J17" s="19"/>
      <c r="K17" s="23"/>
      <c r="L17" s="23"/>
      <c r="M17" s="23"/>
    </row>
    <row r="18" ht="25.2" hidden="1" spans="1:13">
      <c r="A18" s="17">
        <v>2230107</v>
      </c>
      <c r="B18" s="22" t="s">
        <v>1048</v>
      </c>
      <c r="C18" s="23"/>
      <c r="D18" s="23"/>
      <c r="E18" s="23"/>
      <c r="F18" s="23"/>
      <c r="G18" s="23"/>
      <c r="H18" s="23"/>
      <c r="I18" s="23"/>
      <c r="J18" s="23"/>
      <c r="K18" s="23"/>
      <c r="L18" s="23"/>
      <c r="M18" s="23"/>
    </row>
    <row r="19" ht="25.2" hidden="1" spans="1:13">
      <c r="A19" s="17">
        <v>2230108</v>
      </c>
      <c r="B19" s="22" t="s">
        <v>1049</v>
      </c>
      <c r="C19" s="23"/>
      <c r="D19" s="23"/>
      <c r="E19" s="23"/>
      <c r="F19" s="23"/>
      <c r="G19" s="23"/>
      <c r="H19" s="23"/>
      <c r="I19" s="23"/>
      <c r="J19" s="23"/>
      <c r="K19" s="23"/>
      <c r="L19" s="23"/>
      <c r="M19" s="23"/>
    </row>
    <row r="20" ht="13.2" hidden="1" spans="1:13">
      <c r="A20" s="17">
        <v>2230109</v>
      </c>
      <c r="B20" s="22" t="s">
        <v>1050</v>
      </c>
      <c r="C20" s="23"/>
      <c r="D20" s="23"/>
      <c r="E20" s="23"/>
      <c r="F20" s="23"/>
      <c r="G20" s="23"/>
      <c r="H20" s="23"/>
      <c r="I20" s="23"/>
      <c r="J20" s="23"/>
      <c r="K20" s="23"/>
      <c r="L20" s="23"/>
      <c r="M20" s="23"/>
    </row>
    <row r="21" ht="25.2" hidden="1" spans="1:13">
      <c r="A21" s="17">
        <v>2230199</v>
      </c>
      <c r="B21" s="22" t="s">
        <v>1051</v>
      </c>
      <c r="C21" s="23"/>
      <c r="D21" s="23"/>
      <c r="E21" s="23"/>
      <c r="F21" s="23"/>
      <c r="G21" s="23"/>
      <c r="H21" s="23"/>
      <c r="I21" s="23"/>
      <c r="J21" s="23"/>
      <c r="K21" s="23"/>
      <c r="L21" s="23"/>
      <c r="M21" s="23"/>
    </row>
    <row r="22" ht="13.2" hidden="1" spans="1:13">
      <c r="A22" s="17">
        <v>22302</v>
      </c>
      <c r="B22" s="21" t="s">
        <v>1052</v>
      </c>
      <c r="C22" s="23"/>
      <c r="D22" s="23"/>
      <c r="E22" s="23"/>
      <c r="F22" s="23"/>
      <c r="G22" s="23"/>
      <c r="H22" s="23"/>
      <c r="I22" s="23"/>
      <c r="J22" s="23"/>
      <c r="K22" s="23"/>
      <c r="L22" s="23"/>
      <c r="M22" s="35"/>
    </row>
    <row r="23" ht="26.4" hidden="1" spans="1:13">
      <c r="A23" s="17">
        <v>2230201</v>
      </c>
      <c r="B23" s="17" t="s">
        <v>1053</v>
      </c>
      <c r="C23" s="19"/>
      <c r="D23" s="23"/>
      <c r="E23" s="23"/>
      <c r="F23" s="23"/>
      <c r="G23" s="23"/>
      <c r="H23" s="23"/>
      <c r="I23" s="23"/>
      <c r="J23" s="23"/>
      <c r="K23" s="23"/>
      <c r="L23" s="23"/>
      <c r="M23" s="35"/>
    </row>
    <row r="24" ht="13.2" hidden="1" spans="1:13">
      <c r="A24" s="17">
        <v>2230202</v>
      </c>
      <c r="B24" s="23" t="s">
        <v>1054</v>
      </c>
      <c r="C24" s="23"/>
      <c r="D24" s="23"/>
      <c r="E24" s="23"/>
      <c r="F24" s="23"/>
      <c r="G24" s="23"/>
      <c r="H24" s="23"/>
      <c r="I24" s="23"/>
      <c r="J24" s="23"/>
      <c r="K24" s="23"/>
      <c r="L24" s="23"/>
      <c r="M24" s="35"/>
    </row>
    <row r="25" ht="25.2" hidden="1" spans="1:13">
      <c r="A25" s="17">
        <v>2230203</v>
      </c>
      <c r="B25" s="17" t="s">
        <v>1055</v>
      </c>
      <c r="C25" s="19"/>
      <c r="D25" s="23"/>
      <c r="E25" s="23"/>
      <c r="F25" s="23"/>
      <c r="G25" s="23"/>
      <c r="H25" s="23"/>
      <c r="I25" s="23"/>
      <c r="J25" s="23"/>
      <c r="K25" s="23"/>
      <c r="L25" s="23"/>
      <c r="M25" s="35"/>
    </row>
    <row r="26" ht="13.2" hidden="1" spans="1:13">
      <c r="A26" s="17">
        <v>2230204</v>
      </c>
      <c r="B26" s="22" t="s">
        <v>1056</v>
      </c>
      <c r="C26" s="19"/>
      <c r="D26" s="23"/>
      <c r="E26" s="23"/>
      <c r="F26" s="23"/>
      <c r="G26" s="23"/>
      <c r="H26" s="23"/>
      <c r="I26" s="23"/>
      <c r="J26" s="23"/>
      <c r="K26" s="23"/>
      <c r="L26" s="23"/>
      <c r="M26" s="35"/>
    </row>
    <row r="27" ht="13.2" hidden="1" spans="1:13">
      <c r="A27" s="17">
        <v>2230205</v>
      </c>
      <c r="B27" s="22" t="s">
        <v>1057</v>
      </c>
      <c r="C27" s="19"/>
      <c r="D27" s="23"/>
      <c r="E27" s="23"/>
      <c r="F27" s="23"/>
      <c r="G27" s="23"/>
      <c r="H27" s="23"/>
      <c r="I27" s="23"/>
      <c r="J27" s="23"/>
      <c r="K27" s="23"/>
      <c r="L27" s="23"/>
      <c r="M27" s="35"/>
    </row>
    <row r="28" ht="25.2" hidden="1" spans="1:13">
      <c r="A28" s="17">
        <v>2230206</v>
      </c>
      <c r="B28" s="22" t="s">
        <v>1058</v>
      </c>
      <c r="C28" s="19"/>
      <c r="D28" s="23"/>
      <c r="E28" s="23"/>
      <c r="F28" s="23"/>
      <c r="G28" s="23"/>
      <c r="H28" s="23"/>
      <c r="I28" s="23"/>
      <c r="J28" s="23"/>
      <c r="K28" s="23"/>
      <c r="L28" s="23"/>
      <c r="M28" s="35"/>
    </row>
    <row r="29" ht="13.2" hidden="1" spans="1:13">
      <c r="A29" s="17">
        <v>2230207</v>
      </c>
      <c r="B29" s="22" t="s">
        <v>1059</v>
      </c>
      <c r="C29" s="19"/>
      <c r="D29" s="23"/>
      <c r="E29" s="23"/>
      <c r="F29" s="23"/>
      <c r="G29" s="23"/>
      <c r="H29" s="23"/>
      <c r="I29" s="23"/>
      <c r="J29" s="23"/>
      <c r="K29" s="23"/>
      <c r="L29" s="23"/>
      <c r="M29" s="35"/>
    </row>
    <row r="30" ht="13.2" hidden="1" spans="1:13">
      <c r="A30" s="17">
        <v>2230208</v>
      </c>
      <c r="B30" s="22" t="s">
        <v>1060</v>
      </c>
      <c r="C30" s="19"/>
      <c r="D30" s="23"/>
      <c r="E30" s="23"/>
      <c r="F30" s="23"/>
      <c r="G30" s="23"/>
      <c r="H30" s="23"/>
      <c r="I30" s="23"/>
      <c r="J30" s="23"/>
      <c r="K30" s="23"/>
      <c r="L30" s="23"/>
      <c r="M30" s="35"/>
    </row>
    <row r="31" ht="25.2" hidden="1" spans="1:13">
      <c r="A31" s="17">
        <v>2230299</v>
      </c>
      <c r="B31" s="22" t="s">
        <v>1061</v>
      </c>
      <c r="C31" s="23"/>
      <c r="D31" s="23"/>
      <c r="E31" s="23"/>
      <c r="F31" s="23"/>
      <c r="G31" s="23"/>
      <c r="H31" s="23"/>
      <c r="I31" s="23"/>
      <c r="J31" s="23"/>
      <c r="K31" s="23"/>
      <c r="L31" s="23"/>
      <c r="M31" s="35"/>
    </row>
    <row r="32" ht="13.2" hidden="1" spans="1:13">
      <c r="A32" s="17">
        <v>22303</v>
      </c>
      <c r="B32" s="24" t="s">
        <v>1062</v>
      </c>
      <c r="C32" s="19"/>
      <c r="D32" s="23"/>
      <c r="E32" s="23"/>
      <c r="F32" s="23"/>
      <c r="G32" s="23"/>
      <c r="H32" s="23"/>
      <c r="I32" s="23"/>
      <c r="J32" s="23"/>
      <c r="K32" s="23"/>
      <c r="L32" s="23"/>
      <c r="M32" s="35"/>
    </row>
    <row r="33" ht="25.05" hidden="1" customHeight="1" spans="1:13">
      <c r="A33" s="17">
        <v>2230301</v>
      </c>
      <c r="B33" s="17" t="s">
        <v>1063</v>
      </c>
      <c r="C33" s="23"/>
      <c r="D33" s="23"/>
      <c r="E33" s="23"/>
      <c r="F33" s="23"/>
      <c r="G33" s="23"/>
      <c r="H33" s="23"/>
      <c r="I33" s="23"/>
      <c r="J33" s="23"/>
      <c r="K33" s="23"/>
      <c r="L33" s="23"/>
      <c r="M33" s="35"/>
    </row>
    <row r="34" ht="61.05" customHeight="1" spans="1:13">
      <c r="A34" s="17">
        <v>223</v>
      </c>
      <c r="B34" s="25" t="s">
        <v>1064</v>
      </c>
      <c r="C34" s="19">
        <f>D34+E34+F34</f>
        <v>18</v>
      </c>
      <c r="D34" s="19">
        <f>D36</f>
        <v>0</v>
      </c>
      <c r="E34" s="19">
        <f>E36</f>
        <v>18</v>
      </c>
      <c r="F34" s="19">
        <f>F36</f>
        <v>0</v>
      </c>
      <c r="G34" s="19">
        <f>H34+I34+J34</f>
        <v>18</v>
      </c>
      <c r="H34" s="19">
        <f>H36</f>
        <v>0</v>
      </c>
      <c r="I34" s="19">
        <f>I36</f>
        <v>18</v>
      </c>
      <c r="J34" s="36">
        <f>J36</f>
        <v>0</v>
      </c>
      <c r="K34" s="19">
        <f>C34-G34</f>
        <v>0</v>
      </c>
      <c r="L34" s="37">
        <f>K34/G34</f>
        <v>0</v>
      </c>
      <c r="M34" s="38"/>
    </row>
    <row r="35" ht="51" customHeight="1" spans="1:13">
      <c r="A35" s="17">
        <v>22301</v>
      </c>
      <c r="B35" s="25" t="s">
        <v>1065</v>
      </c>
      <c r="C35" s="19">
        <f>D35+E35+F35</f>
        <v>18</v>
      </c>
      <c r="D35" s="19">
        <f>D36</f>
        <v>0</v>
      </c>
      <c r="E35" s="19">
        <f>E36</f>
        <v>18</v>
      </c>
      <c r="F35" s="19">
        <f>F36</f>
        <v>0</v>
      </c>
      <c r="G35" s="19">
        <f>H35+I35+J35</f>
        <v>18</v>
      </c>
      <c r="H35" s="19">
        <f>H36</f>
        <v>0</v>
      </c>
      <c r="I35" s="19">
        <f>I36</f>
        <v>18</v>
      </c>
      <c r="J35" s="36">
        <f>J36</f>
        <v>0</v>
      </c>
      <c r="K35" s="19">
        <f>C35-G35</f>
        <v>0</v>
      </c>
      <c r="L35" s="37">
        <f>K35/G35</f>
        <v>0</v>
      </c>
      <c r="M35" s="39"/>
    </row>
    <row r="36" ht="82.05" customHeight="1" spans="1:13">
      <c r="A36" s="17">
        <v>2230105</v>
      </c>
      <c r="B36" s="26" t="s">
        <v>1066</v>
      </c>
      <c r="C36" s="19">
        <f>D36+E36+F36</f>
        <v>18</v>
      </c>
      <c r="D36" s="19">
        <v>0</v>
      </c>
      <c r="E36" s="19">
        <v>18</v>
      </c>
      <c r="F36" s="19">
        <v>0</v>
      </c>
      <c r="G36" s="19">
        <f>H36+I36+J36</f>
        <v>18</v>
      </c>
      <c r="H36" s="19">
        <v>0</v>
      </c>
      <c r="I36" s="19">
        <v>18</v>
      </c>
      <c r="J36" s="19">
        <v>0</v>
      </c>
      <c r="K36" s="19">
        <f>C36-G36</f>
        <v>0</v>
      </c>
      <c r="L36" s="37">
        <f>K36/G36</f>
        <v>0</v>
      </c>
      <c r="M36" s="40"/>
    </row>
    <row r="37" ht="40.05" customHeight="1" spans="1:13">
      <c r="A37" s="27" t="s">
        <v>415</v>
      </c>
      <c r="B37" s="28"/>
      <c r="C37" s="14">
        <f>C34</f>
        <v>18</v>
      </c>
      <c r="D37" s="14">
        <f t="shared" ref="D37:J37" si="0">D34</f>
        <v>0</v>
      </c>
      <c r="E37" s="14">
        <f t="shared" si="0"/>
        <v>18</v>
      </c>
      <c r="F37" s="14">
        <f t="shared" si="0"/>
        <v>0</v>
      </c>
      <c r="G37" s="14">
        <f t="shared" si="0"/>
        <v>18</v>
      </c>
      <c r="H37" s="14">
        <f t="shared" si="0"/>
        <v>0</v>
      </c>
      <c r="I37" s="14">
        <f t="shared" si="0"/>
        <v>18</v>
      </c>
      <c r="J37" s="14">
        <f t="shared" si="0"/>
        <v>0</v>
      </c>
      <c r="K37" s="19">
        <f>C37-G37</f>
        <v>0</v>
      </c>
      <c r="L37" s="37">
        <f>K37/G37</f>
        <v>0</v>
      </c>
      <c r="M37" s="23"/>
    </row>
    <row r="38" ht="40.05" customHeight="1" spans="1:13">
      <c r="A38" s="27" t="s">
        <v>1067</v>
      </c>
      <c r="B38" s="28"/>
      <c r="C38" s="19">
        <v>0</v>
      </c>
      <c r="D38" s="19"/>
      <c r="E38" s="19"/>
      <c r="F38" s="19"/>
      <c r="G38" s="29">
        <v>0</v>
      </c>
      <c r="H38" s="19"/>
      <c r="I38" s="19"/>
      <c r="J38" s="29"/>
      <c r="K38" s="19"/>
      <c r="L38" s="19"/>
      <c r="M38" s="35"/>
    </row>
    <row r="39" ht="40.05" customHeight="1" spans="1:13">
      <c r="A39" s="27" t="s">
        <v>1068</v>
      </c>
      <c r="B39" s="28"/>
      <c r="C39" s="19">
        <v>0</v>
      </c>
      <c r="D39" s="19"/>
      <c r="E39" s="19"/>
      <c r="F39" s="19"/>
      <c r="G39" s="19">
        <v>0</v>
      </c>
      <c r="H39" s="19"/>
      <c r="I39" s="19"/>
      <c r="J39" s="19"/>
      <c r="K39" s="19"/>
      <c r="L39" s="19"/>
      <c r="M39" s="35"/>
    </row>
    <row r="40" ht="40.05" customHeight="1" spans="1:13">
      <c r="A40" s="27" t="s">
        <v>1069</v>
      </c>
      <c r="B40" s="28"/>
      <c r="C40" s="19">
        <v>1</v>
      </c>
      <c r="D40" s="19"/>
      <c r="E40" s="19"/>
      <c r="F40" s="19">
        <v>1</v>
      </c>
      <c r="G40" s="19">
        <v>1</v>
      </c>
      <c r="H40" s="19"/>
      <c r="I40" s="19"/>
      <c r="J40" s="19">
        <v>1</v>
      </c>
      <c r="K40" s="19"/>
      <c r="L40" s="23"/>
      <c r="M40" s="23"/>
    </row>
    <row r="41" ht="40.05" customHeight="1" spans="1:13">
      <c r="A41" s="30" t="s">
        <v>1070</v>
      </c>
      <c r="B41" s="31"/>
      <c r="C41" s="29">
        <v>0</v>
      </c>
      <c r="D41" s="19"/>
      <c r="E41" s="19"/>
      <c r="F41" s="29"/>
      <c r="G41" s="19">
        <v>0</v>
      </c>
      <c r="H41" s="29"/>
      <c r="I41" s="19"/>
      <c r="J41" s="29"/>
      <c r="K41" s="19"/>
      <c r="L41" s="41"/>
      <c r="M41" s="41"/>
    </row>
    <row r="42" ht="13.8" spans="1:13">
      <c r="A42" s="32"/>
      <c r="B42" s="32"/>
      <c r="C42" s="32"/>
      <c r="D42" s="32"/>
      <c r="E42" s="32"/>
      <c r="F42" s="32"/>
      <c r="G42" s="32"/>
      <c r="H42" s="32"/>
      <c r="I42" s="32"/>
      <c r="J42" s="32"/>
      <c r="K42" s="32"/>
      <c r="L42" s="32"/>
      <c r="M42" s="32"/>
    </row>
  </sheetData>
  <mergeCells count="26">
    <mergeCell ref="A2:B2"/>
    <mergeCell ref="A3:M3"/>
    <mergeCell ref="A5:B5"/>
    <mergeCell ref="J5:M5"/>
    <mergeCell ref="C6:F6"/>
    <mergeCell ref="G6:J6"/>
    <mergeCell ref="A37:B37"/>
    <mergeCell ref="A38:B38"/>
    <mergeCell ref="A39:B39"/>
    <mergeCell ref="A40:B40"/>
    <mergeCell ref="A41:B41"/>
    <mergeCell ref="A42:M42"/>
    <mergeCell ref="A6:A8"/>
    <mergeCell ref="B6:B8"/>
    <mergeCell ref="C7:C8"/>
    <mergeCell ref="D7:D8"/>
    <mergeCell ref="E7:E8"/>
    <mergeCell ref="F7:F8"/>
    <mergeCell ref="G7:G8"/>
    <mergeCell ref="H7:H8"/>
    <mergeCell ref="I7:I8"/>
    <mergeCell ref="J7:J8"/>
    <mergeCell ref="K6:K8"/>
    <mergeCell ref="L6:L8"/>
    <mergeCell ref="M6:M8"/>
    <mergeCell ref="M34:M36"/>
  </mergeCells>
  <pageMargins left="0.708333333333333" right="0.275" top="0.984027777777778" bottom="1" header="0.590277777777778" footer="0.5"/>
  <pageSetup paperSize="9" scale="80" orientation="portrait"/>
  <headerFooter>
    <oddFooter>&amp;C第 &amp;P 页，共 &amp;N 页</oddFooter>
  </headerFooter>
  <ignoredErrors>
    <ignoredError sqref="G34:G36" 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C3" sqref="C3"/>
    </sheetView>
  </sheetViews>
  <sheetFormatPr defaultColWidth="8.88888888888889" defaultRowHeight="12" outlineLevelRow="3"/>
  <cols>
    <col min="1" max="1" width="106.555555555556" style="1" customWidth="1"/>
    <col min="2" max="16384" width="8.88888888888889" style="1"/>
  </cols>
  <sheetData>
    <row r="1" ht="30" customHeight="1"/>
    <row r="2" ht="36" customHeight="1" spans="1:1">
      <c r="A2" s="2" t="s">
        <v>1071</v>
      </c>
    </row>
    <row r="3" ht="36" customHeight="1" spans="1:1">
      <c r="A3" s="2"/>
    </row>
    <row r="4" ht="319.05" customHeight="1" spans="1:1">
      <c r="A4" s="3" t="s">
        <v>1072</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5"/>
  <sheetViews>
    <sheetView showGridLines="0" zoomScale="70" zoomScaleNormal="70" workbookViewId="0">
      <pane ySplit="7" topLeftCell="A8" activePane="bottomLeft" state="frozenSplit"/>
      <selection/>
      <selection pane="bottomLeft" activeCell="M10" sqref="M10"/>
    </sheetView>
  </sheetViews>
  <sheetFormatPr defaultColWidth="10" defaultRowHeight="13.5" customHeight="1" outlineLevelCol="6"/>
  <cols>
    <col min="1" max="1" width="11.4351851851852" style="215" customWidth="1"/>
    <col min="2" max="2" width="37.1018518518519" style="216" customWidth="1"/>
    <col min="3" max="3" width="12.1018518518519" style="215" customWidth="1"/>
    <col min="4" max="4" width="12.3333333333333" style="215" customWidth="1"/>
    <col min="5" max="5" width="15.3333333333333" style="215" customWidth="1"/>
    <col min="6" max="6" width="15.1018518518519" style="217" customWidth="1"/>
    <col min="7" max="7" width="14.8888888888889" style="217" customWidth="1"/>
    <col min="8" max="229" width="10" style="64" customWidth="1"/>
    <col min="230" max="16384" width="10" style="64"/>
  </cols>
  <sheetData>
    <row r="1" ht="15" customHeight="1"/>
    <row r="2" ht="19.05" customHeight="1" spans="1:5">
      <c r="A2" s="218" t="s">
        <v>208</v>
      </c>
      <c r="B2" s="219"/>
      <c r="C2" s="137"/>
      <c r="D2" s="137"/>
      <c r="E2" s="137"/>
    </row>
    <row r="3" ht="19.05" customHeight="1" spans="1:5">
      <c r="A3" s="210"/>
      <c r="B3" s="219"/>
      <c r="C3" s="137"/>
      <c r="D3" s="137"/>
      <c r="E3" s="137"/>
    </row>
    <row r="4" ht="27" customHeight="1" spans="1:7">
      <c r="A4" s="220" t="s">
        <v>209</v>
      </c>
      <c r="B4" s="221"/>
      <c r="C4" s="222"/>
      <c r="D4" s="222"/>
      <c r="E4" s="222"/>
      <c r="F4" s="222"/>
      <c r="G4" s="222"/>
    </row>
    <row r="5" ht="21.75" customHeight="1" spans="1:7">
      <c r="A5" s="147"/>
      <c r="B5" s="174"/>
      <c r="C5" s="223"/>
      <c r="D5" s="223"/>
      <c r="E5" s="223"/>
      <c r="F5" s="224"/>
      <c r="G5" s="225" t="s">
        <v>210</v>
      </c>
    </row>
    <row r="6" ht="24" customHeight="1" spans="1:7">
      <c r="A6" s="149" t="s">
        <v>211</v>
      </c>
      <c r="B6" s="226" t="s">
        <v>212</v>
      </c>
      <c r="C6" s="151" t="s">
        <v>213</v>
      </c>
      <c r="D6" s="151" t="s">
        <v>214</v>
      </c>
      <c r="E6" s="152" t="s">
        <v>7</v>
      </c>
      <c r="F6" s="227"/>
      <c r="G6" s="228"/>
    </row>
    <row r="7" ht="31.05" customHeight="1" spans="1:7">
      <c r="A7" s="154"/>
      <c r="B7" s="193"/>
      <c r="C7" s="155"/>
      <c r="D7" s="155"/>
      <c r="E7" s="156" t="s">
        <v>215</v>
      </c>
      <c r="F7" s="229" t="s">
        <v>216</v>
      </c>
      <c r="G7" s="229" t="s">
        <v>217</v>
      </c>
    </row>
    <row r="8" ht="21" customHeight="1" spans="1:7">
      <c r="A8" s="162">
        <v>201</v>
      </c>
      <c r="B8" s="194" t="s">
        <v>218</v>
      </c>
      <c r="C8" s="212">
        <f>SUM(C9:C34)</f>
        <v>18777</v>
      </c>
      <c r="D8" s="212">
        <f>SUM(D9:D34)</f>
        <v>14954</v>
      </c>
      <c r="E8" s="212">
        <f>SUM(E9:E34)</f>
        <v>15201</v>
      </c>
      <c r="F8" s="160">
        <f t="shared" ref="F8:F35" si="0">IFERROR(E8/C8,0)</f>
        <v>0.809554241891676</v>
      </c>
      <c r="G8" s="160">
        <f t="shared" ref="G8:G35" si="1">IFERROR(E8/D8,0)</f>
        <v>1.01651731978066</v>
      </c>
    </row>
    <row r="9" ht="21" customHeight="1" spans="1:7">
      <c r="A9" s="162">
        <v>20101</v>
      </c>
      <c r="B9" s="230" t="s">
        <v>219</v>
      </c>
      <c r="C9" s="165">
        <v>881</v>
      </c>
      <c r="D9" s="165">
        <v>630</v>
      </c>
      <c r="E9" s="165">
        <v>640</v>
      </c>
      <c r="F9" s="160">
        <f t="shared" si="0"/>
        <v>0.726447219069239</v>
      </c>
      <c r="G9" s="160">
        <f t="shared" si="1"/>
        <v>1.01587301587302</v>
      </c>
    </row>
    <row r="10" ht="21" customHeight="1" spans="1:7">
      <c r="A10" s="162">
        <v>20102</v>
      </c>
      <c r="B10" s="230" t="s">
        <v>220</v>
      </c>
      <c r="C10" s="165">
        <v>666</v>
      </c>
      <c r="D10" s="165">
        <v>508</v>
      </c>
      <c r="E10" s="165">
        <v>520</v>
      </c>
      <c r="F10" s="160">
        <f t="shared" si="0"/>
        <v>0.780780780780781</v>
      </c>
      <c r="G10" s="160">
        <f t="shared" si="1"/>
        <v>1.02362204724409</v>
      </c>
    </row>
    <row r="11" ht="21" customHeight="1" spans="1:7">
      <c r="A11" s="162">
        <v>20103</v>
      </c>
      <c r="B11" s="230" t="s">
        <v>221</v>
      </c>
      <c r="C11" s="165">
        <v>6025</v>
      </c>
      <c r="D11" s="165">
        <v>4631</v>
      </c>
      <c r="E11" s="165">
        <v>4720</v>
      </c>
      <c r="F11" s="160">
        <f t="shared" si="0"/>
        <v>0.783402489626556</v>
      </c>
      <c r="G11" s="160">
        <f t="shared" si="1"/>
        <v>1.01921831137983</v>
      </c>
    </row>
    <row r="12" ht="21" customHeight="1" spans="1:7">
      <c r="A12" s="162">
        <v>20104</v>
      </c>
      <c r="B12" s="230" t="s">
        <v>222</v>
      </c>
      <c r="C12" s="165">
        <v>776</v>
      </c>
      <c r="D12" s="165">
        <v>739</v>
      </c>
      <c r="E12" s="165">
        <v>750</v>
      </c>
      <c r="F12" s="160">
        <f t="shared" si="0"/>
        <v>0.966494845360825</v>
      </c>
      <c r="G12" s="160">
        <f t="shared" si="1"/>
        <v>1.0148849797023</v>
      </c>
    </row>
    <row r="13" ht="21" customHeight="1" spans="1:7">
      <c r="A13" s="162">
        <v>20105</v>
      </c>
      <c r="B13" s="230" t="s">
        <v>223</v>
      </c>
      <c r="C13" s="165">
        <v>341</v>
      </c>
      <c r="D13" s="165">
        <v>399</v>
      </c>
      <c r="E13" s="165">
        <v>403</v>
      </c>
      <c r="F13" s="160">
        <f t="shared" si="0"/>
        <v>1.18181818181818</v>
      </c>
      <c r="G13" s="160">
        <f t="shared" si="1"/>
        <v>1.01002506265664</v>
      </c>
    </row>
    <row r="14" ht="21" customHeight="1" spans="1:7">
      <c r="A14" s="162">
        <v>20106</v>
      </c>
      <c r="B14" s="230" t="s">
        <v>224</v>
      </c>
      <c r="C14" s="165">
        <v>1169</v>
      </c>
      <c r="D14" s="165">
        <v>1105</v>
      </c>
      <c r="E14" s="165">
        <v>1110</v>
      </c>
      <c r="F14" s="160">
        <f t="shared" si="0"/>
        <v>0.949529512403764</v>
      </c>
      <c r="G14" s="160">
        <f t="shared" si="1"/>
        <v>1.00452488687783</v>
      </c>
    </row>
    <row r="15" ht="21" customHeight="1" spans="1:7">
      <c r="A15" s="162">
        <v>20107</v>
      </c>
      <c r="B15" s="230" t="s">
        <v>225</v>
      </c>
      <c r="C15" s="165">
        <v>227</v>
      </c>
      <c r="D15" s="165">
        <v>199</v>
      </c>
      <c r="E15" s="165">
        <v>199</v>
      </c>
      <c r="F15" s="160">
        <f t="shared" si="0"/>
        <v>0.876651982378855</v>
      </c>
      <c r="G15" s="160">
        <f t="shared" si="1"/>
        <v>1</v>
      </c>
    </row>
    <row r="16" ht="21" customHeight="1" spans="1:7">
      <c r="A16" s="162">
        <v>20108</v>
      </c>
      <c r="B16" s="230" t="s">
        <v>226</v>
      </c>
      <c r="C16" s="165">
        <v>87</v>
      </c>
      <c r="D16" s="165">
        <v>53</v>
      </c>
      <c r="E16" s="165">
        <v>53</v>
      </c>
      <c r="F16" s="160">
        <f t="shared" si="0"/>
        <v>0.609195402298851</v>
      </c>
      <c r="G16" s="160">
        <f t="shared" si="1"/>
        <v>1</v>
      </c>
    </row>
    <row r="17" ht="21" customHeight="1" spans="1:7">
      <c r="A17" s="162">
        <v>20109</v>
      </c>
      <c r="B17" s="230" t="s">
        <v>227</v>
      </c>
      <c r="C17" s="165">
        <v>0</v>
      </c>
      <c r="D17" s="165">
        <v>0</v>
      </c>
      <c r="E17" s="165">
        <v>0</v>
      </c>
      <c r="F17" s="160">
        <f t="shared" si="0"/>
        <v>0</v>
      </c>
      <c r="G17" s="160">
        <f t="shared" si="1"/>
        <v>0</v>
      </c>
    </row>
    <row r="18" ht="21" customHeight="1" spans="1:7">
      <c r="A18" s="162">
        <v>20111</v>
      </c>
      <c r="B18" s="230" t="s">
        <v>228</v>
      </c>
      <c r="C18" s="165">
        <v>2509</v>
      </c>
      <c r="D18" s="165">
        <v>1833</v>
      </c>
      <c r="E18" s="165">
        <v>1870</v>
      </c>
      <c r="F18" s="160">
        <f t="shared" si="0"/>
        <v>0.745316859306497</v>
      </c>
      <c r="G18" s="160">
        <f t="shared" si="1"/>
        <v>1.02018548827059</v>
      </c>
    </row>
    <row r="19" ht="21" customHeight="1" spans="1:7">
      <c r="A19" s="162">
        <v>20113</v>
      </c>
      <c r="B19" s="230" t="s">
        <v>229</v>
      </c>
      <c r="C19" s="165">
        <v>175</v>
      </c>
      <c r="D19" s="165">
        <v>148</v>
      </c>
      <c r="E19" s="165">
        <v>148</v>
      </c>
      <c r="F19" s="160">
        <f t="shared" si="0"/>
        <v>0.845714285714286</v>
      </c>
      <c r="G19" s="160">
        <f t="shared" si="1"/>
        <v>1</v>
      </c>
    </row>
    <row r="20" ht="21" customHeight="1" spans="1:7">
      <c r="A20" s="162">
        <v>20114</v>
      </c>
      <c r="B20" s="230" t="s">
        <v>230</v>
      </c>
      <c r="C20" s="165">
        <v>0</v>
      </c>
      <c r="D20" s="165">
        <v>35</v>
      </c>
      <c r="E20" s="165">
        <v>35</v>
      </c>
      <c r="F20" s="160">
        <f t="shared" si="0"/>
        <v>0</v>
      </c>
      <c r="G20" s="160">
        <f t="shared" si="1"/>
        <v>1</v>
      </c>
    </row>
    <row r="21" ht="21" customHeight="1" spans="1:7">
      <c r="A21" s="162">
        <v>20123</v>
      </c>
      <c r="B21" s="230" t="s">
        <v>231</v>
      </c>
      <c r="C21" s="165">
        <v>170</v>
      </c>
      <c r="D21" s="165">
        <v>123</v>
      </c>
      <c r="E21" s="165">
        <v>125</v>
      </c>
      <c r="F21" s="160">
        <f t="shared" si="0"/>
        <v>0.735294117647059</v>
      </c>
      <c r="G21" s="160">
        <f t="shared" si="1"/>
        <v>1.01626016260163</v>
      </c>
    </row>
    <row r="22" ht="21" customHeight="1" spans="1:7">
      <c r="A22" s="162">
        <v>20125</v>
      </c>
      <c r="B22" s="230" t="s">
        <v>232</v>
      </c>
      <c r="C22" s="165">
        <v>0</v>
      </c>
      <c r="D22" s="165">
        <v>0</v>
      </c>
      <c r="E22" s="165">
        <v>0</v>
      </c>
      <c r="F22" s="160">
        <f t="shared" si="0"/>
        <v>0</v>
      </c>
      <c r="G22" s="160">
        <f t="shared" si="1"/>
        <v>0</v>
      </c>
    </row>
    <row r="23" ht="21" customHeight="1" spans="1:7">
      <c r="A23" s="162">
        <v>20126</v>
      </c>
      <c r="B23" s="230" t="s">
        <v>233</v>
      </c>
      <c r="C23" s="165">
        <v>95</v>
      </c>
      <c r="D23" s="165">
        <v>84</v>
      </c>
      <c r="E23" s="165">
        <v>85</v>
      </c>
      <c r="F23" s="160">
        <f t="shared" si="0"/>
        <v>0.894736842105263</v>
      </c>
      <c r="G23" s="160">
        <f t="shared" si="1"/>
        <v>1.01190476190476</v>
      </c>
    </row>
    <row r="24" ht="21" customHeight="1" spans="1:7">
      <c r="A24" s="162">
        <v>20128</v>
      </c>
      <c r="B24" s="230" t="s">
        <v>234</v>
      </c>
      <c r="C24" s="165">
        <v>126</v>
      </c>
      <c r="D24" s="165">
        <v>91</v>
      </c>
      <c r="E24" s="165">
        <v>92</v>
      </c>
      <c r="F24" s="160">
        <f t="shared" si="0"/>
        <v>0.73015873015873</v>
      </c>
      <c r="G24" s="160">
        <f t="shared" si="1"/>
        <v>1.01098901098901</v>
      </c>
    </row>
    <row r="25" ht="21" customHeight="1" spans="1:7">
      <c r="A25" s="162">
        <v>20129</v>
      </c>
      <c r="B25" s="230" t="s">
        <v>235</v>
      </c>
      <c r="C25" s="165">
        <v>706</v>
      </c>
      <c r="D25" s="165">
        <v>550</v>
      </c>
      <c r="E25" s="165">
        <v>558</v>
      </c>
      <c r="F25" s="160">
        <f t="shared" si="0"/>
        <v>0.790368271954674</v>
      </c>
      <c r="G25" s="160">
        <f t="shared" si="1"/>
        <v>1.01454545454545</v>
      </c>
    </row>
    <row r="26" ht="21" customHeight="1" spans="1:7">
      <c r="A26" s="162">
        <v>20131</v>
      </c>
      <c r="B26" s="230" t="s">
        <v>236</v>
      </c>
      <c r="C26" s="165">
        <v>1283</v>
      </c>
      <c r="D26" s="165">
        <v>763</v>
      </c>
      <c r="E26" s="165">
        <v>780</v>
      </c>
      <c r="F26" s="160">
        <f t="shared" si="0"/>
        <v>0.607950116913484</v>
      </c>
      <c r="G26" s="160">
        <f t="shared" si="1"/>
        <v>1.02228047182176</v>
      </c>
    </row>
    <row r="27" ht="21" customHeight="1" spans="1:7">
      <c r="A27" s="162">
        <v>20132</v>
      </c>
      <c r="B27" s="230" t="s">
        <v>237</v>
      </c>
      <c r="C27" s="165">
        <v>694</v>
      </c>
      <c r="D27" s="165">
        <v>563</v>
      </c>
      <c r="E27" s="165">
        <v>575</v>
      </c>
      <c r="F27" s="160">
        <f t="shared" si="0"/>
        <v>0.828530259365994</v>
      </c>
      <c r="G27" s="160">
        <f t="shared" si="1"/>
        <v>1.02131438721137</v>
      </c>
    </row>
    <row r="28" ht="21" customHeight="1" spans="1:7">
      <c r="A28" s="162">
        <v>20133</v>
      </c>
      <c r="B28" s="230" t="s">
        <v>238</v>
      </c>
      <c r="C28" s="165">
        <v>545</v>
      </c>
      <c r="D28" s="165">
        <v>450</v>
      </c>
      <c r="E28" s="165">
        <v>460</v>
      </c>
      <c r="F28" s="160">
        <f t="shared" si="0"/>
        <v>0.844036697247706</v>
      </c>
      <c r="G28" s="160">
        <f t="shared" si="1"/>
        <v>1.02222222222222</v>
      </c>
    </row>
    <row r="29" ht="21" customHeight="1" spans="1:7">
      <c r="A29" s="162">
        <v>20134</v>
      </c>
      <c r="B29" s="230" t="s">
        <v>239</v>
      </c>
      <c r="C29" s="165">
        <v>149</v>
      </c>
      <c r="D29" s="165">
        <v>120</v>
      </c>
      <c r="E29" s="165">
        <v>121</v>
      </c>
      <c r="F29" s="160">
        <f t="shared" si="0"/>
        <v>0.812080536912752</v>
      </c>
      <c r="G29" s="160">
        <f t="shared" si="1"/>
        <v>1.00833333333333</v>
      </c>
    </row>
    <row r="30" ht="21" customHeight="1" spans="1:7">
      <c r="A30" s="162">
        <v>20135</v>
      </c>
      <c r="B30" s="230" t="s">
        <v>240</v>
      </c>
      <c r="C30" s="165">
        <v>0</v>
      </c>
      <c r="D30" s="165">
        <v>0</v>
      </c>
      <c r="E30" s="165">
        <v>0</v>
      </c>
      <c r="F30" s="160">
        <f t="shared" si="0"/>
        <v>0</v>
      </c>
      <c r="G30" s="160">
        <f t="shared" si="1"/>
        <v>0</v>
      </c>
    </row>
    <row r="31" ht="21" customHeight="1" spans="1:7">
      <c r="A31" s="162">
        <v>20136</v>
      </c>
      <c r="B31" s="230" t="s">
        <v>241</v>
      </c>
      <c r="C31" s="165">
        <v>938</v>
      </c>
      <c r="D31" s="165">
        <v>712</v>
      </c>
      <c r="E31" s="165">
        <v>728</v>
      </c>
      <c r="F31" s="160">
        <f t="shared" si="0"/>
        <v>0.776119402985075</v>
      </c>
      <c r="G31" s="160">
        <f t="shared" si="1"/>
        <v>1.02247191011236</v>
      </c>
    </row>
    <row r="32" ht="21" customHeight="1" spans="1:7">
      <c r="A32" s="162">
        <v>20137</v>
      </c>
      <c r="B32" s="230" t="s">
        <v>242</v>
      </c>
      <c r="C32" s="165">
        <v>0</v>
      </c>
      <c r="D32" s="165">
        <v>0</v>
      </c>
      <c r="E32" s="165">
        <v>0</v>
      </c>
      <c r="F32" s="160">
        <f t="shared" si="0"/>
        <v>0</v>
      </c>
      <c r="G32" s="160">
        <f t="shared" si="1"/>
        <v>0</v>
      </c>
    </row>
    <row r="33" ht="21" customHeight="1" spans="1:7">
      <c r="A33" s="162">
        <v>20138</v>
      </c>
      <c r="B33" s="230" t="s">
        <v>243</v>
      </c>
      <c r="C33" s="165">
        <v>1215</v>
      </c>
      <c r="D33" s="165">
        <v>1192</v>
      </c>
      <c r="E33" s="165">
        <v>1204</v>
      </c>
      <c r="F33" s="160">
        <f t="shared" si="0"/>
        <v>0.990946502057613</v>
      </c>
      <c r="G33" s="160">
        <f t="shared" si="1"/>
        <v>1.01006711409396</v>
      </c>
    </row>
    <row r="34" ht="21" customHeight="1" spans="1:7">
      <c r="A34" s="162">
        <v>20199</v>
      </c>
      <c r="B34" s="230" t="s">
        <v>244</v>
      </c>
      <c r="C34" s="165">
        <v>0</v>
      </c>
      <c r="D34" s="165">
        <v>26</v>
      </c>
      <c r="E34" s="165">
        <v>25</v>
      </c>
      <c r="F34" s="160">
        <f t="shared" si="0"/>
        <v>0</v>
      </c>
      <c r="G34" s="160">
        <f t="shared" si="1"/>
        <v>0.961538461538462</v>
      </c>
    </row>
    <row r="35" ht="21" customHeight="1" spans="1:7">
      <c r="A35" s="162">
        <v>202</v>
      </c>
      <c r="B35" s="194" t="s">
        <v>245</v>
      </c>
      <c r="C35" s="212">
        <v>0</v>
      </c>
      <c r="D35" s="212">
        <v>0</v>
      </c>
      <c r="E35" s="212">
        <v>0</v>
      </c>
      <c r="F35" s="160">
        <f t="shared" si="0"/>
        <v>0</v>
      </c>
      <c r="G35" s="160">
        <f t="shared" si="1"/>
        <v>0</v>
      </c>
    </row>
    <row r="36" ht="21" customHeight="1" spans="1:7">
      <c r="A36" s="162">
        <v>203</v>
      </c>
      <c r="B36" s="194" t="s">
        <v>246</v>
      </c>
      <c r="C36" s="212">
        <f>SUM(C37:C41)</f>
        <v>152</v>
      </c>
      <c r="D36" s="212">
        <f>SUM(D37:D41)</f>
        <v>91</v>
      </c>
      <c r="E36" s="212">
        <f>SUM(E37:E41)</f>
        <v>92</v>
      </c>
      <c r="F36" s="160">
        <f t="shared" ref="F36:F67" si="2">IFERROR(E36/C36,0)</f>
        <v>0.605263157894737</v>
      </c>
      <c r="G36" s="160">
        <f t="shared" ref="G36:G67" si="3">IFERROR(E36/D36,0)</f>
        <v>1.01098901098901</v>
      </c>
    </row>
    <row r="37" ht="21" customHeight="1" spans="1:7">
      <c r="A37" s="162">
        <v>20301</v>
      </c>
      <c r="B37" s="230" t="s">
        <v>247</v>
      </c>
      <c r="C37" s="165">
        <v>0</v>
      </c>
      <c r="D37" s="165">
        <v>0</v>
      </c>
      <c r="E37" s="165">
        <v>0</v>
      </c>
      <c r="F37" s="160">
        <f t="shared" si="2"/>
        <v>0</v>
      </c>
      <c r="G37" s="160">
        <f t="shared" si="3"/>
        <v>0</v>
      </c>
    </row>
    <row r="38" ht="21" customHeight="1" spans="1:7">
      <c r="A38" s="162">
        <v>20304</v>
      </c>
      <c r="B38" s="230" t="s">
        <v>248</v>
      </c>
      <c r="C38" s="165">
        <v>0</v>
      </c>
      <c r="D38" s="165">
        <v>0</v>
      </c>
      <c r="E38" s="165">
        <v>0</v>
      </c>
      <c r="F38" s="160">
        <f t="shared" si="2"/>
        <v>0</v>
      </c>
      <c r="G38" s="160">
        <f t="shared" si="3"/>
        <v>0</v>
      </c>
    </row>
    <row r="39" ht="21" customHeight="1" spans="1:7">
      <c r="A39" s="162">
        <v>20305</v>
      </c>
      <c r="B39" s="230" t="s">
        <v>249</v>
      </c>
      <c r="C39" s="165">
        <v>0</v>
      </c>
      <c r="D39" s="165">
        <v>0</v>
      </c>
      <c r="E39" s="165">
        <v>0</v>
      </c>
      <c r="F39" s="160">
        <f t="shared" si="2"/>
        <v>0</v>
      </c>
      <c r="G39" s="160">
        <f t="shared" si="3"/>
        <v>0</v>
      </c>
    </row>
    <row r="40" ht="21" customHeight="1" spans="1:7">
      <c r="A40" s="162">
        <v>20306</v>
      </c>
      <c r="B40" s="230" t="s">
        <v>250</v>
      </c>
      <c r="C40" s="165">
        <v>152</v>
      </c>
      <c r="D40" s="165">
        <v>91</v>
      </c>
      <c r="E40" s="165">
        <v>92</v>
      </c>
      <c r="F40" s="160">
        <f t="shared" si="2"/>
        <v>0.605263157894737</v>
      </c>
      <c r="G40" s="160">
        <f t="shared" si="3"/>
        <v>1.01098901098901</v>
      </c>
    </row>
    <row r="41" ht="21" customHeight="1" spans="1:7">
      <c r="A41" s="162">
        <v>20399</v>
      </c>
      <c r="B41" s="230" t="s">
        <v>251</v>
      </c>
      <c r="C41" s="165">
        <v>0</v>
      </c>
      <c r="D41" s="165">
        <v>0</v>
      </c>
      <c r="E41" s="165">
        <v>0</v>
      </c>
      <c r="F41" s="160">
        <f t="shared" si="2"/>
        <v>0</v>
      </c>
      <c r="G41" s="160">
        <f t="shared" si="3"/>
        <v>0</v>
      </c>
    </row>
    <row r="42" ht="21" customHeight="1" spans="1:7">
      <c r="A42" s="162">
        <v>204</v>
      </c>
      <c r="B42" s="194" t="s">
        <v>252</v>
      </c>
      <c r="C42" s="212">
        <f>SUM(C43:C53)</f>
        <v>6752</v>
      </c>
      <c r="D42" s="212">
        <f>SUM(D43:D53)</f>
        <v>5906</v>
      </c>
      <c r="E42" s="212">
        <f>SUM(E43:E53)</f>
        <v>6009</v>
      </c>
      <c r="F42" s="160">
        <f t="shared" si="2"/>
        <v>0.889958530805687</v>
      </c>
      <c r="G42" s="160">
        <f t="shared" si="3"/>
        <v>1.01743989163562</v>
      </c>
    </row>
    <row r="43" ht="21" customHeight="1" spans="1:7">
      <c r="A43" s="162">
        <v>20401</v>
      </c>
      <c r="B43" s="230" t="s">
        <v>253</v>
      </c>
      <c r="C43" s="165">
        <v>0</v>
      </c>
      <c r="D43" s="165">
        <v>0</v>
      </c>
      <c r="E43" s="165">
        <v>0</v>
      </c>
      <c r="F43" s="160">
        <f t="shared" si="2"/>
        <v>0</v>
      </c>
      <c r="G43" s="160">
        <f t="shared" si="3"/>
        <v>0</v>
      </c>
    </row>
    <row r="44" ht="21" customHeight="1" spans="1:7">
      <c r="A44" s="162">
        <v>20402</v>
      </c>
      <c r="B44" s="230" t="s">
        <v>254</v>
      </c>
      <c r="C44" s="165">
        <v>5685</v>
      </c>
      <c r="D44" s="165">
        <v>5091</v>
      </c>
      <c r="E44" s="165">
        <v>5182</v>
      </c>
      <c r="F44" s="160">
        <f t="shared" si="2"/>
        <v>0.911521547933157</v>
      </c>
      <c r="G44" s="160">
        <f t="shared" si="3"/>
        <v>1.01787468080927</v>
      </c>
    </row>
    <row r="45" ht="21" customHeight="1" spans="1:7">
      <c r="A45" s="162">
        <v>20403</v>
      </c>
      <c r="B45" s="230" t="s">
        <v>255</v>
      </c>
      <c r="C45" s="165">
        <v>0</v>
      </c>
      <c r="D45" s="165">
        <v>0</v>
      </c>
      <c r="E45" s="165">
        <v>0</v>
      </c>
      <c r="F45" s="160">
        <f t="shared" si="2"/>
        <v>0</v>
      </c>
      <c r="G45" s="160">
        <f t="shared" si="3"/>
        <v>0</v>
      </c>
    </row>
    <row r="46" ht="21" customHeight="1" spans="1:7">
      <c r="A46" s="162">
        <v>20404</v>
      </c>
      <c r="B46" s="230" t="s">
        <v>256</v>
      </c>
      <c r="C46" s="165">
        <v>26</v>
      </c>
      <c r="D46" s="165">
        <v>25</v>
      </c>
      <c r="E46" s="165">
        <v>25</v>
      </c>
      <c r="F46" s="160">
        <f t="shared" si="2"/>
        <v>0.961538461538462</v>
      </c>
      <c r="G46" s="160">
        <f t="shared" si="3"/>
        <v>1</v>
      </c>
    </row>
    <row r="47" ht="21" customHeight="1" spans="1:7">
      <c r="A47" s="162">
        <v>20405</v>
      </c>
      <c r="B47" s="230" t="s">
        <v>257</v>
      </c>
      <c r="C47" s="165">
        <v>42</v>
      </c>
      <c r="D47" s="165">
        <v>45</v>
      </c>
      <c r="E47" s="165">
        <v>45</v>
      </c>
      <c r="F47" s="160">
        <f t="shared" si="2"/>
        <v>1.07142857142857</v>
      </c>
      <c r="G47" s="160">
        <f t="shared" si="3"/>
        <v>1</v>
      </c>
    </row>
    <row r="48" ht="21" customHeight="1" spans="1:7">
      <c r="A48" s="162">
        <v>20406</v>
      </c>
      <c r="B48" s="230" t="s">
        <v>258</v>
      </c>
      <c r="C48" s="165">
        <v>974</v>
      </c>
      <c r="D48" s="165">
        <v>677</v>
      </c>
      <c r="E48" s="165">
        <v>689</v>
      </c>
      <c r="F48" s="160">
        <f t="shared" si="2"/>
        <v>0.707392197125257</v>
      </c>
      <c r="G48" s="160">
        <f t="shared" si="3"/>
        <v>1.01772525849335</v>
      </c>
    </row>
    <row r="49" ht="21" customHeight="1" spans="1:7">
      <c r="A49" s="162">
        <v>20407</v>
      </c>
      <c r="B49" s="230" t="s">
        <v>259</v>
      </c>
      <c r="C49" s="165">
        <v>0</v>
      </c>
      <c r="D49" s="165">
        <v>0</v>
      </c>
      <c r="E49" s="165">
        <v>0</v>
      </c>
      <c r="F49" s="160">
        <f t="shared" si="2"/>
        <v>0</v>
      </c>
      <c r="G49" s="160">
        <f t="shared" si="3"/>
        <v>0</v>
      </c>
    </row>
    <row r="50" ht="21" customHeight="1" spans="1:7">
      <c r="A50" s="162">
        <v>20408</v>
      </c>
      <c r="B50" s="230" t="s">
        <v>260</v>
      </c>
      <c r="C50" s="165">
        <v>0</v>
      </c>
      <c r="D50" s="165">
        <v>0</v>
      </c>
      <c r="E50" s="165">
        <v>0</v>
      </c>
      <c r="F50" s="160">
        <f t="shared" si="2"/>
        <v>0</v>
      </c>
      <c r="G50" s="160">
        <f t="shared" si="3"/>
        <v>0</v>
      </c>
    </row>
    <row r="51" ht="21" customHeight="1" spans="1:7">
      <c r="A51" s="162">
        <v>20409</v>
      </c>
      <c r="B51" s="230" t="s">
        <v>261</v>
      </c>
      <c r="C51" s="165">
        <v>0</v>
      </c>
      <c r="D51" s="165">
        <v>0</v>
      </c>
      <c r="E51" s="165">
        <v>0</v>
      </c>
      <c r="F51" s="160">
        <f t="shared" si="2"/>
        <v>0</v>
      </c>
      <c r="G51" s="160">
        <f t="shared" si="3"/>
        <v>0</v>
      </c>
    </row>
    <row r="52" ht="21" customHeight="1" spans="1:7">
      <c r="A52" s="162">
        <v>20410</v>
      </c>
      <c r="B52" s="230" t="s">
        <v>262</v>
      </c>
      <c r="C52" s="165">
        <v>0</v>
      </c>
      <c r="D52" s="165">
        <v>0</v>
      </c>
      <c r="E52" s="165">
        <v>0</v>
      </c>
      <c r="F52" s="160">
        <f t="shared" si="2"/>
        <v>0</v>
      </c>
      <c r="G52" s="160">
        <f t="shared" si="3"/>
        <v>0</v>
      </c>
    </row>
    <row r="53" ht="21" customHeight="1" spans="1:7">
      <c r="A53" s="162">
        <v>20499</v>
      </c>
      <c r="B53" s="230" t="s">
        <v>263</v>
      </c>
      <c r="C53" s="165">
        <v>25</v>
      </c>
      <c r="D53" s="165">
        <v>68</v>
      </c>
      <c r="E53" s="165">
        <v>68</v>
      </c>
      <c r="F53" s="160">
        <f t="shared" si="2"/>
        <v>2.72</v>
      </c>
      <c r="G53" s="160">
        <f t="shared" si="3"/>
        <v>1</v>
      </c>
    </row>
    <row r="54" ht="21" customHeight="1" spans="1:7">
      <c r="A54" s="162">
        <v>205</v>
      </c>
      <c r="B54" s="194" t="s">
        <v>264</v>
      </c>
      <c r="C54" s="212">
        <f>SUM(C55:C64)</f>
        <v>32906</v>
      </c>
      <c r="D54" s="212">
        <f>SUM(D55:D64)</f>
        <v>31952</v>
      </c>
      <c r="E54" s="212">
        <f>SUM(E55:E64)</f>
        <v>32175</v>
      </c>
      <c r="F54" s="160">
        <f t="shared" si="2"/>
        <v>0.977785206345347</v>
      </c>
      <c r="G54" s="160">
        <f t="shared" si="3"/>
        <v>1.00697921882824</v>
      </c>
    </row>
    <row r="55" ht="21" customHeight="1" spans="1:7">
      <c r="A55" s="162">
        <v>20501</v>
      </c>
      <c r="B55" s="230" t="s">
        <v>265</v>
      </c>
      <c r="C55" s="165">
        <v>764</v>
      </c>
      <c r="D55" s="165">
        <v>1774</v>
      </c>
      <c r="E55" s="165">
        <v>1792</v>
      </c>
      <c r="F55" s="160">
        <f t="shared" si="2"/>
        <v>2.34554973821989</v>
      </c>
      <c r="G55" s="160">
        <f t="shared" si="3"/>
        <v>1.01014656144307</v>
      </c>
    </row>
    <row r="56" ht="21" customHeight="1" spans="1:7">
      <c r="A56" s="162">
        <v>20502</v>
      </c>
      <c r="B56" s="230" t="s">
        <v>266</v>
      </c>
      <c r="C56" s="165">
        <v>29931</v>
      </c>
      <c r="D56" s="165">
        <v>28360</v>
      </c>
      <c r="E56" s="165">
        <v>28544</v>
      </c>
      <c r="F56" s="160">
        <f t="shared" si="2"/>
        <v>0.953660084861849</v>
      </c>
      <c r="G56" s="160">
        <f t="shared" si="3"/>
        <v>1.0064880112835</v>
      </c>
    </row>
    <row r="57" ht="21" customHeight="1" spans="1:7">
      <c r="A57" s="162">
        <v>20503</v>
      </c>
      <c r="B57" s="230" t="s">
        <v>267</v>
      </c>
      <c r="C57" s="165">
        <v>1238</v>
      </c>
      <c r="D57" s="165">
        <v>877</v>
      </c>
      <c r="E57" s="165">
        <v>886</v>
      </c>
      <c r="F57" s="160">
        <f t="shared" si="2"/>
        <v>0.715670436187399</v>
      </c>
      <c r="G57" s="160">
        <f t="shared" si="3"/>
        <v>1.01026225769669</v>
      </c>
    </row>
    <row r="58" ht="21" customHeight="1" spans="1:7">
      <c r="A58" s="162">
        <v>20504</v>
      </c>
      <c r="B58" s="230" t="s">
        <v>268</v>
      </c>
      <c r="C58" s="165">
        <v>0</v>
      </c>
      <c r="D58" s="165">
        <v>0</v>
      </c>
      <c r="E58" s="165">
        <v>0</v>
      </c>
      <c r="F58" s="160">
        <f t="shared" si="2"/>
        <v>0</v>
      </c>
      <c r="G58" s="160">
        <f t="shared" si="3"/>
        <v>0</v>
      </c>
    </row>
    <row r="59" ht="21" customHeight="1" spans="1:7">
      <c r="A59" s="162">
        <v>20505</v>
      </c>
      <c r="B59" s="230" t="s">
        <v>269</v>
      </c>
      <c r="C59" s="165">
        <v>0</v>
      </c>
      <c r="D59" s="165">
        <v>0</v>
      </c>
      <c r="E59" s="165">
        <v>0</v>
      </c>
      <c r="F59" s="160">
        <f t="shared" si="2"/>
        <v>0</v>
      </c>
      <c r="G59" s="160">
        <f t="shared" si="3"/>
        <v>0</v>
      </c>
    </row>
    <row r="60" ht="21" customHeight="1" spans="1:7">
      <c r="A60" s="162">
        <v>20506</v>
      </c>
      <c r="B60" s="230" t="s">
        <v>270</v>
      </c>
      <c r="C60" s="165">
        <v>0</v>
      </c>
      <c r="D60" s="165">
        <v>0</v>
      </c>
      <c r="E60" s="165">
        <v>0</v>
      </c>
      <c r="F60" s="160">
        <f t="shared" si="2"/>
        <v>0</v>
      </c>
      <c r="G60" s="160">
        <f t="shared" si="3"/>
        <v>0</v>
      </c>
    </row>
    <row r="61" ht="21" customHeight="1" spans="1:7">
      <c r="A61" s="162">
        <v>20507</v>
      </c>
      <c r="B61" s="230" t="s">
        <v>271</v>
      </c>
      <c r="C61" s="165">
        <v>50</v>
      </c>
      <c r="D61" s="165">
        <v>45</v>
      </c>
      <c r="E61" s="165">
        <v>45</v>
      </c>
      <c r="F61" s="160">
        <f t="shared" si="2"/>
        <v>0.9</v>
      </c>
      <c r="G61" s="160">
        <f t="shared" si="3"/>
        <v>1</v>
      </c>
    </row>
    <row r="62" ht="21" customHeight="1" spans="1:7">
      <c r="A62" s="162">
        <v>20508</v>
      </c>
      <c r="B62" s="230" t="s">
        <v>272</v>
      </c>
      <c r="C62" s="165">
        <v>923</v>
      </c>
      <c r="D62" s="165">
        <v>414</v>
      </c>
      <c r="E62" s="165">
        <v>422</v>
      </c>
      <c r="F62" s="160">
        <f t="shared" si="2"/>
        <v>0.457204767063922</v>
      </c>
      <c r="G62" s="160">
        <f t="shared" si="3"/>
        <v>1.01932367149758</v>
      </c>
    </row>
    <row r="63" ht="21" customHeight="1" spans="1:7">
      <c r="A63" s="162">
        <v>20509</v>
      </c>
      <c r="B63" s="230" t="s">
        <v>273</v>
      </c>
      <c r="C63" s="165">
        <v>0</v>
      </c>
      <c r="D63" s="165">
        <v>476</v>
      </c>
      <c r="E63" s="165">
        <v>480</v>
      </c>
      <c r="F63" s="160">
        <f t="shared" si="2"/>
        <v>0</v>
      </c>
      <c r="G63" s="160">
        <f t="shared" si="3"/>
        <v>1.00840336134454</v>
      </c>
    </row>
    <row r="64" ht="21" customHeight="1" spans="1:7">
      <c r="A64" s="162">
        <v>20599</v>
      </c>
      <c r="B64" s="230" t="s">
        <v>274</v>
      </c>
      <c r="C64" s="165">
        <v>0</v>
      </c>
      <c r="D64" s="165">
        <v>6</v>
      </c>
      <c r="E64" s="165">
        <v>6</v>
      </c>
      <c r="F64" s="160">
        <f t="shared" si="2"/>
        <v>0</v>
      </c>
      <c r="G64" s="160">
        <f t="shared" si="3"/>
        <v>1</v>
      </c>
    </row>
    <row r="65" ht="21" customHeight="1" spans="1:7">
      <c r="A65" s="162">
        <v>206</v>
      </c>
      <c r="B65" s="194" t="s">
        <v>275</v>
      </c>
      <c r="C65" s="212">
        <f>SUM(C66:C75)</f>
        <v>241</v>
      </c>
      <c r="D65" s="212">
        <f>SUM(D66:D75)</f>
        <v>286</v>
      </c>
      <c r="E65" s="212">
        <f>SUM(E66:E75)</f>
        <v>287</v>
      </c>
      <c r="F65" s="160">
        <f t="shared" si="2"/>
        <v>1.19087136929461</v>
      </c>
      <c r="G65" s="160">
        <f t="shared" si="3"/>
        <v>1.0034965034965</v>
      </c>
    </row>
    <row r="66" ht="21" customHeight="1" spans="1:7">
      <c r="A66" s="162">
        <v>20601</v>
      </c>
      <c r="B66" s="230" t="s">
        <v>276</v>
      </c>
      <c r="C66" s="165">
        <v>168</v>
      </c>
      <c r="D66" s="165">
        <v>144</v>
      </c>
      <c r="E66" s="165">
        <v>145</v>
      </c>
      <c r="F66" s="160">
        <f t="shared" si="2"/>
        <v>0.863095238095238</v>
      </c>
      <c r="G66" s="160">
        <f t="shared" si="3"/>
        <v>1.00694444444444</v>
      </c>
    </row>
    <row r="67" ht="21" customHeight="1" spans="1:7">
      <c r="A67" s="162">
        <v>20602</v>
      </c>
      <c r="B67" s="230" t="s">
        <v>277</v>
      </c>
      <c r="C67" s="165">
        <v>0</v>
      </c>
      <c r="D67" s="165">
        <v>0</v>
      </c>
      <c r="E67" s="165">
        <v>0</v>
      </c>
      <c r="F67" s="160">
        <f t="shared" si="2"/>
        <v>0</v>
      </c>
      <c r="G67" s="160">
        <f t="shared" si="3"/>
        <v>0</v>
      </c>
    </row>
    <row r="68" ht="21" customHeight="1" spans="1:7">
      <c r="A68" s="162">
        <v>20603</v>
      </c>
      <c r="B68" s="230" t="s">
        <v>278</v>
      </c>
      <c r="C68" s="165">
        <v>0</v>
      </c>
      <c r="D68" s="165">
        <v>0</v>
      </c>
      <c r="E68" s="165">
        <v>0</v>
      </c>
      <c r="F68" s="160">
        <f t="shared" ref="F68:F131" si="4">IFERROR(E68/C68,0)</f>
        <v>0</v>
      </c>
      <c r="G68" s="160">
        <f t="shared" ref="G68:G131" si="5">IFERROR(E68/D68,0)</f>
        <v>0</v>
      </c>
    </row>
    <row r="69" ht="21" customHeight="1" spans="1:7">
      <c r="A69" s="162">
        <v>20604</v>
      </c>
      <c r="B69" s="230" t="s">
        <v>279</v>
      </c>
      <c r="C69" s="165">
        <v>22</v>
      </c>
      <c r="D69" s="165">
        <v>71</v>
      </c>
      <c r="E69" s="165">
        <v>71</v>
      </c>
      <c r="F69" s="160">
        <f t="shared" si="4"/>
        <v>3.22727272727273</v>
      </c>
      <c r="G69" s="160">
        <f t="shared" si="5"/>
        <v>1</v>
      </c>
    </row>
    <row r="70" ht="21" customHeight="1" spans="1:7">
      <c r="A70" s="162">
        <v>20605</v>
      </c>
      <c r="B70" s="230" t="s">
        <v>280</v>
      </c>
      <c r="C70" s="165">
        <v>0</v>
      </c>
      <c r="D70" s="165">
        <v>0</v>
      </c>
      <c r="E70" s="165">
        <v>0</v>
      </c>
      <c r="F70" s="160">
        <f t="shared" si="4"/>
        <v>0</v>
      </c>
      <c r="G70" s="160">
        <f t="shared" si="5"/>
        <v>0</v>
      </c>
    </row>
    <row r="71" ht="21" customHeight="1" spans="1:7">
      <c r="A71" s="162">
        <v>20606</v>
      </c>
      <c r="B71" s="230" t="s">
        <v>281</v>
      </c>
      <c r="C71" s="165">
        <v>0</v>
      </c>
      <c r="D71" s="165">
        <v>0</v>
      </c>
      <c r="E71" s="165">
        <v>0</v>
      </c>
      <c r="F71" s="160">
        <f t="shared" si="4"/>
        <v>0</v>
      </c>
      <c r="G71" s="160">
        <f t="shared" si="5"/>
        <v>0</v>
      </c>
    </row>
    <row r="72" ht="21" customHeight="1" spans="1:7">
      <c r="A72" s="162">
        <v>20607</v>
      </c>
      <c r="B72" s="230" t="s">
        <v>282</v>
      </c>
      <c r="C72" s="165">
        <v>51</v>
      </c>
      <c r="D72" s="165">
        <v>65</v>
      </c>
      <c r="E72" s="165">
        <v>65</v>
      </c>
      <c r="F72" s="160">
        <f t="shared" si="4"/>
        <v>1.27450980392157</v>
      </c>
      <c r="G72" s="160">
        <f t="shared" si="5"/>
        <v>1</v>
      </c>
    </row>
    <row r="73" ht="21" customHeight="1" spans="1:7">
      <c r="A73" s="162">
        <v>20608</v>
      </c>
      <c r="B73" s="230" t="s">
        <v>283</v>
      </c>
      <c r="C73" s="165">
        <v>0</v>
      </c>
      <c r="D73" s="165">
        <v>0</v>
      </c>
      <c r="E73" s="165">
        <v>0</v>
      </c>
      <c r="F73" s="160">
        <f t="shared" si="4"/>
        <v>0</v>
      </c>
      <c r="G73" s="160">
        <f t="shared" si="5"/>
        <v>0</v>
      </c>
    </row>
    <row r="74" ht="21" customHeight="1" spans="1:7">
      <c r="A74" s="162">
        <v>20609</v>
      </c>
      <c r="B74" s="230" t="s">
        <v>284</v>
      </c>
      <c r="C74" s="165">
        <v>0</v>
      </c>
      <c r="D74" s="165">
        <v>0</v>
      </c>
      <c r="E74" s="165">
        <v>0</v>
      </c>
      <c r="F74" s="160">
        <f t="shared" si="4"/>
        <v>0</v>
      </c>
      <c r="G74" s="160">
        <f t="shared" si="5"/>
        <v>0</v>
      </c>
    </row>
    <row r="75" ht="21" customHeight="1" spans="1:7">
      <c r="A75" s="162">
        <v>20699</v>
      </c>
      <c r="B75" s="230" t="s">
        <v>285</v>
      </c>
      <c r="C75" s="165">
        <v>0</v>
      </c>
      <c r="D75" s="165">
        <v>6</v>
      </c>
      <c r="E75" s="165">
        <v>6</v>
      </c>
      <c r="F75" s="160">
        <f t="shared" si="4"/>
        <v>0</v>
      </c>
      <c r="G75" s="160">
        <f t="shared" si="5"/>
        <v>1</v>
      </c>
    </row>
    <row r="76" ht="21" customHeight="1" spans="1:7">
      <c r="A76" s="162">
        <v>207</v>
      </c>
      <c r="B76" s="194" t="s">
        <v>286</v>
      </c>
      <c r="C76" s="212">
        <f>SUM(C77:C82)</f>
        <v>1833</v>
      </c>
      <c r="D76" s="212">
        <f>SUM(D77:D82)</f>
        <v>3346</v>
      </c>
      <c r="E76" s="212">
        <f>SUM(E77:E82)</f>
        <v>3341</v>
      </c>
      <c r="F76" s="160">
        <f t="shared" si="4"/>
        <v>1.82269503546099</v>
      </c>
      <c r="G76" s="160">
        <f t="shared" si="5"/>
        <v>0.998505678421996</v>
      </c>
    </row>
    <row r="77" ht="21" customHeight="1" spans="1:7">
      <c r="A77" s="162">
        <v>20701</v>
      </c>
      <c r="B77" s="230" t="s">
        <v>287</v>
      </c>
      <c r="C77" s="165">
        <v>1185</v>
      </c>
      <c r="D77" s="165">
        <v>1155</v>
      </c>
      <c r="E77" s="165">
        <v>1170</v>
      </c>
      <c r="F77" s="160">
        <f t="shared" si="4"/>
        <v>0.987341772151899</v>
      </c>
      <c r="G77" s="160">
        <f t="shared" si="5"/>
        <v>1.01298701298701</v>
      </c>
    </row>
    <row r="78" ht="21" customHeight="1" spans="1:7">
      <c r="A78" s="162">
        <v>20702</v>
      </c>
      <c r="B78" s="230" t="s">
        <v>288</v>
      </c>
      <c r="C78" s="165">
        <v>20</v>
      </c>
      <c r="D78" s="165">
        <v>34</v>
      </c>
      <c r="E78" s="165">
        <v>34</v>
      </c>
      <c r="F78" s="160">
        <f t="shared" si="4"/>
        <v>1.7</v>
      </c>
      <c r="G78" s="160">
        <f t="shared" si="5"/>
        <v>1</v>
      </c>
    </row>
    <row r="79" ht="21" customHeight="1" spans="1:7">
      <c r="A79" s="162">
        <v>20703</v>
      </c>
      <c r="B79" s="230" t="s">
        <v>289</v>
      </c>
      <c r="C79" s="165">
        <v>159</v>
      </c>
      <c r="D79" s="165">
        <v>1349</v>
      </c>
      <c r="E79" s="165">
        <v>1330</v>
      </c>
      <c r="F79" s="160">
        <f t="shared" si="4"/>
        <v>8.36477987421384</v>
      </c>
      <c r="G79" s="160">
        <f t="shared" si="5"/>
        <v>0.985915492957746</v>
      </c>
    </row>
    <row r="80" ht="21" customHeight="1" spans="1:7">
      <c r="A80" s="162">
        <v>20706</v>
      </c>
      <c r="B80" s="230" t="s">
        <v>290</v>
      </c>
      <c r="C80" s="165">
        <v>0</v>
      </c>
      <c r="D80" s="165">
        <v>0</v>
      </c>
      <c r="E80" s="165">
        <v>0</v>
      </c>
      <c r="F80" s="160">
        <f t="shared" si="4"/>
        <v>0</v>
      </c>
      <c r="G80" s="160">
        <f t="shared" si="5"/>
        <v>0</v>
      </c>
    </row>
    <row r="81" ht="21" customHeight="1" spans="1:7">
      <c r="A81" s="162">
        <v>20708</v>
      </c>
      <c r="B81" s="230" t="s">
        <v>291</v>
      </c>
      <c r="C81" s="165">
        <v>379</v>
      </c>
      <c r="D81" s="165">
        <v>771</v>
      </c>
      <c r="E81" s="165">
        <v>770</v>
      </c>
      <c r="F81" s="160">
        <f t="shared" si="4"/>
        <v>2.03166226912929</v>
      </c>
      <c r="G81" s="160">
        <f t="shared" si="5"/>
        <v>0.998702983138781</v>
      </c>
    </row>
    <row r="82" ht="21" customHeight="1" spans="1:7">
      <c r="A82" s="162">
        <v>20799</v>
      </c>
      <c r="B82" s="230" t="s">
        <v>292</v>
      </c>
      <c r="C82" s="165">
        <v>90</v>
      </c>
      <c r="D82" s="165">
        <v>37</v>
      </c>
      <c r="E82" s="165">
        <v>37</v>
      </c>
      <c r="F82" s="160">
        <f t="shared" si="4"/>
        <v>0.411111111111111</v>
      </c>
      <c r="G82" s="160">
        <f t="shared" si="5"/>
        <v>1</v>
      </c>
    </row>
    <row r="83" ht="21" customHeight="1" spans="1:7">
      <c r="A83" s="162">
        <v>208</v>
      </c>
      <c r="B83" s="194" t="s">
        <v>293</v>
      </c>
      <c r="C83" s="212">
        <f>SUM(C84:C104)</f>
        <v>31359</v>
      </c>
      <c r="D83" s="212">
        <f>SUM(D84:D104)</f>
        <v>34687</v>
      </c>
      <c r="E83" s="212">
        <f>SUM(E84:E104)</f>
        <v>30143</v>
      </c>
      <c r="F83" s="160">
        <f t="shared" si="4"/>
        <v>0.961223253292516</v>
      </c>
      <c r="G83" s="160">
        <f t="shared" si="5"/>
        <v>0.868999913512267</v>
      </c>
    </row>
    <row r="84" ht="21" customHeight="1" spans="1:7">
      <c r="A84" s="162">
        <v>20801</v>
      </c>
      <c r="B84" s="230" t="s">
        <v>294</v>
      </c>
      <c r="C84" s="165">
        <v>1155</v>
      </c>
      <c r="D84" s="165">
        <v>1016</v>
      </c>
      <c r="E84" s="165">
        <v>1030</v>
      </c>
      <c r="F84" s="160">
        <f t="shared" si="4"/>
        <v>0.891774891774892</v>
      </c>
      <c r="G84" s="160">
        <f t="shared" si="5"/>
        <v>1.01377952755906</v>
      </c>
    </row>
    <row r="85" ht="21" customHeight="1" spans="1:7">
      <c r="A85" s="162">
        <v>20802</v>
      </c>
      <c r="B85" s="230" t="s">
        <v>295</v>
      </c>
      <c r="C85" s="165">
        <v>790</v>
      </c>
      <c r="D85" s="165">
        <v>783</v>
      </c>
      <c r="E85" s="165">
        <v>785</v>
      </c>
      <c r="F85" s="160">
        <f t="shared" si="4"/>
        <v>0.993670886075949</v>
      </c>
      <c r="G85" s="160">
        <f t="shared" si="5"/>
        <v>1.00255427841635</v>
      </c>
    </row>
    <row r="86" ht="21" customHeight="1" spans="1:7">
      <c r="A86" s="162">
        <v>20804</v>
      </c>
      <c r="B86" s="230" t="s">
        <v>296</v>
      </c>
      <c r="C86" s="165">
        <v>0</v>
      </c>
      <c r="D86" s="165">
        <v>0</v>
      </c>
      <c r="E86" s="165">
        <v>0</v>
      </c>
      <c r="F86" s="160">
        <f t="shared" si="4"/>
        <v>0</v>
      </c>
      <c r="G86" s="160">
        <f t="shared" si="5"/>
        <v>0</v>
      </c>
    </row>
    <row r="87" ht="21" customHeight="1" spans="1:7">
      <c r="A87" s="162">
        <v>20805</v>
      </c>
      <c r="B87" s="230" t="s">
        <v>297</v>
      </c>
      <c r="C87" s="165">
        <v>14358</v>
      </c>
      <c r="D87" s="165">
        <v>15198</v>
      </c>
      <c r="E87" s="165">
        <v>15550</v>
      </c>
      <c r="F87" s="160">
        <f t="shared" si="4"/>
        <v>1.0830199192088</v>
      </c>
      <c r="G87" s="160">
        <f t="shared" si="5"/>
        <v>1.02316094222924</v>
      </c>
    </row>
    <row r="88" ht="21" customHeight="1" spans="1:7">
      <c r="A88" s="162">
        <v>20806</v>
      </c>
      <c r="B88" s="230" t="s">
        <v>298</v>
      </c>
      <c r="C88" s="165">
        <v>206</v>
      </c>
      <c r="D88" s="165">
        <v>0</v>
      </c>
      <c r="E88" s="165">
        <v>0</v>
      </c>
      <c r="F88" s="160">
        <f t="shared" si="4"/>
        <v>0</v>
      </c>
      <c r="G88" s="160">
        <f t="shared" si="5"/>
        <v>0</v>
      </c>
    </row>
    <row r="89" ht="21" customHeight="1" spans="1:7">
      <c r="A89" s="162">
        <v>20807</v>
      </c>
      <c r="B89" s="230" t="s">
        <v>299</v>
      </c>
      <c r="C89" s="165">
        <v>1690</v>
      </c>
      <c r="D89" s="165">
        <v>1570</v>
      </c>
      <c r="E89" s="165">
        <v>1570</v>
      </c>
      <c r="F89" s="160">
        <f t="shared" si="4"/>
        <v>0.928994082840237</v>
      </c>
      <c r="G89" s="160">
        <f t="shared" si="5"/>
        <v>1</v>
      </c>
    </row>
    <row r="90" ht="21" customHeight="1" spans="1:7">
      <c r="A90" s="162">
        <v>20808</v>
      </c>
      <c r="B90" s="230" t="s">
        <v>300</v>
      </c>
      <c r="C90" s="165">
        <v>1728</v>
      </c>
      <c r="D90" s="165">
        <v>2723</v>
      </c>
      <c r="E90" s="165">
        <v>2730</v>
      </c>
      <c r="F90" s="160">
        <f t="shared" si="4"/>
        <v>1.57986111111111</v>
      </c>
      <c r="G90" s="160">
        <f t="shared" si="5"/>
        <v>1.0025706940874</v>
      </c>
    </row>
    <row r="91" ht="21" customHeight="1" spans="1:7">
      <c r="A91" s="162">
        <v>20809</v>
      </c>
      <c r="B91" s="230" t="s">
        <v>301</v>
      </c>
      <c r="C91" s="165">
        <v>196</v>
      </c>
      <c r="D91" s="165">
        <v>257</v>
      </c>
      <c r="E91" s="165">
        <v>260</v>
      </c>
      <c r="F91" s="160">
        <f t="shared" si="4"/>
        <v>1.3265306122449</v>
      </c>
      <c r="G91" s="160">
        <f t="shared" si="5"/>
        <v>1.01167315175097</v>
      </c>
    </row>
    <row r="92" ht="21" customHeight="1" spans="1:7">
      <c r="A92" s="162">
        <v>20810</v>
      </c>
      <c r="B92" s="230" t="s">
        <v>302</v>
      </c>
      <c r="C92" s="165">
        <v>1641</v>
      </c>
      <c r="D92" s="165">
        <v>3074</v>
      </c>
      <c r="E92" s="165">
        <v>3080</v>
      </c>
      <c r="F92" s="160">
        <f t="shared" si="4"/>
        <v>1.8769043266301</v>
      </c>
      <c r="G92" s="160">
        <f t="shared" si="5"/>
        <v>1.00195185426155</v>
      </c>
    </row>
    <row r="93" ht="21" customHeight="1" spans="1:7">
      <c r="A93" s="162">
        <v>20811</v>
      </c>
      <c r="B93" s="230" t="s">
        <v>303</v>
      </c>
      <c r="C93" s="165">
        <v>777</v>
      </c>
      <c r="D93" s="165">
        <v>728</v>
      </c>
      <c r="E93" s="165">
        <v>730</v>
      </c>
      <c r="F93" s="160">
        <f t="shared" si="4"/>
        <v>0.93951093951094</v>
      </c>
      <c r="G93" s="160">
        <f t="shared" si="5"/>
        <v>1.00274725274725</v>
      </c>
    </row>
    <row r="94" ht="21" customHeight="1" spans="1:7">
      <c r="A94" s="162">
        <v>20816</v>
      </c>
      <c r="B94" s="230" t="s">
        <v>304</v>
      </c>
      <c r="C94" s="165">
        <v>80</v>
      </c>
      <c r="D94" s="165">
        <v>60</v>
      </c>
      <c r="E94" s="165">
        <v>61</v>
      </c>
      <c r="F94" s="160">
        <f t="shared" si="4"/>
        <v>0.7625</v>
      </c>
      <c r="G94" s="160">
        <f t="shared" si="5"/>
        <v>1.01666666666667</v>
      </c>
    </row>
    <row r="95" ht="21" customHeight="1" spans="1:7">
      <c r="A95" s="162">
        <v>20819</v>
      </c>
      <c r="B95" s="230" t="s">
        <v>305</v>
      </c>
      <c r="C95" s="165">
        <v>2598</v>
      </c>
      <c r="D95" s="165">
        <v>2792</v>
      </c>
      <c r="E95" s="165">
        <v>2780</v>
      </c>
      <c r="F95" s="160">
        <f t="shared" si="4"/>
        <v>1.07005388760585</v>
      </c>
      <c r="G95" s="160">
        <f t="shared" si="5"/>
        <v>0.995702005730659</v>
      </c>
    </row>
    <row r="96" ht="21" customHeight="1" spans="1:7">
      <c r="A96" s="162">
        <v>20820</v>
      </c>
      <c r="B96" s="230" t="s">
        <v>306</v>
      </c>
      <c r="C96" s="165">
        <v>280</v>
      </c>
      <c r="D96" s="165">
        <v>258</v>
      </c>
      <c r="E96" s="165">
        <v>260</v>
      </c>
      <c r="F96" s="160">
        <f t="shared" si="4"/>
        <v>0.928571428571429</v>
      </c>
      <c r="G96" s="160">
        <f t="shared" si="5"/>
        <v>1.0077519379845</v>
      </c>
    </row>
    <row r="97" ht="21" customHeight="1" spans="1:7">
      <c r="A97" s="162">
        <v>20821</v>
      </c>
      <c r="B97" s="230" t="s">
        <v>307</v>
      </c>
      <c r="C97" s="165">
        <v>837</v>
      </c>
      <c r="D97" s="165">
        <v>962</v>
      </c>
      <c r="E97" s="165">
        <v>962</v>
      </c>
      <c r="F97" s="160">
        <f t="shared" si="4"/>
        <v>1.14934289127838</v>
      </c>
      <c r="G97" s="160">
        <f t="shared" si="5"/>
        <v>1</v>
      </c>
    </row>
    <row r="98" ht="21" customHeight="1" spans="1:7">
      <c r="A98" s="162">
        <v>20824</v>
      </c>
      <c r="B98" s="230" t="s">
        <v>308</v>
      </c>
      <c r="C98" s="165">
        <v>0</v>
      </c>
      <c r="D98" s="165">
        <v>0</v>
      </c>
      <c r="E98" s="165">
        <v>0</v>
      </c>
      <c r="F98" s="160">
        <f t="shared" si="4"/>
        <v>0</v>
      </c>
      <c r="G98" s="160">
        <f t="shared" si="5"/>
        <v>0</v>
      </c>
    </row>
    <row r="99" ht="21" customHeight="1" spans="1:7">
      <c r="A99" s="162">
        <v>20825</v>
      </c>
      <c r="B99" s="230" t="s">
        <v>309</v>
      </c>
      <c r="C99" s="165">
        <v>54</v>
      </c>
      <c r="D99" s="165">
        <v>0</v>
      </c>
      <c r="E99" s="165">
        <v>0</v>
      </c>
      <c r="F99" s="160">
        <f t="shared" si="4"/>
        <v>0</v>
      </c>
      <c r="G99" s="160">
        <f t="shared" si="5"/>
        <v>0</v>
      </c>
    </row>
    <row r="100" ht="21" customHeight="1" spans="1:7">
      <c r="A100" s="162">
        <v>20826</v>
      </c>
      <c r="B100" s="230" t="s">
        <v>310</v>
      </c>
      <c r="C100" s="165">
        <v>4768</v>
      </c>
      <c r="D100" s="165">
        <v>5054</v>
      </c>
      <c r="E100" s="165">
        <v>130</v>
      </c>
      <c r="F100" s="160">
        <f t="shared" si="4"/>
        <v>0.0272651006711409</v>
      </c>
      <c r="G100" s="160">
        <f t="shared" si="5"/>
        <v>0.0257222002374357</v>
      </c>
    </row>
    <row r="101" ht="21" customHeight="1" spans="1:7">
      <c r="A101" s="162">
        <v>20827</v>
      </c>
      <c r="B101" s="230" t="s">
        <v>311</v>
      </c>
      <c r="C101" s="165">
        <v>0</v>
      </c>
      <c r="D101" s="165">
        <v>0</v>
      </c>
      <c r="E101" s="165">
        <v>0</v>
      </c>
      <c r="F101" s="160">
        <f t="shared" si="4"/>
        <v>0</v>
      </c>
      <c r="G101" s="160">
        <f t="shared" si="5"/>
        <v>0</v>
      </c>
    </row>
    <row r="102" ht="21" customHeight="1" spans="1:7">
      <c r="A102" s="162">
        <v>20828</v>
      </c>
      <c r="B102" s="230" t="s">
        <v>312</v>
      </c>
      <c r="C102" s="165">
        <v>200</v>
      </c>
      <c r="D102" s="165">
        <v>132</v>
      </c>
      <c r="E102" s="165">
        <v>135</v>
      </c>
      <c r="F102" s="160">
        <f t="shared" si="4"/>
        <v>0.675</v>
      </c>
      <c r="G102" s="160">
        <f t="shared" si="5"/>
        <v>1.02272727272727</v>
      </c>
    </row>
    <row r="103" ht="21" customHeight="1" spans="1:7">
      <c r="A103" s="162">
        <v>20830</v>
      </c>
      <c r="B103" s="230" t="s">
        <v>313</v>
      </c>
      <c r="C103" s="165">
        <v>0</v>
      </c>
      <c r="D103" s="165">
        <v>72</v>
      </c>
      <c r="E103" s="165">
        <v>72</v>
      </c>
      <c r="F103" s="160">
        <f t="shared" si="4"/>
        <v>0</v>
      </c>
      <c r="G103" s="160">
        <f t="shared" si="5"/>
        <v>1</v>
      </c>
    </row>
    <row r="104" ht="21" customHeight="1" spans="1:7">
      <c r="A104" s="162">
        <v>20899</v>
      </c>
      <c r="B104" s="230" t="s">
        <v>314</v>
      </c>
      <c r="C104" s="165">
        <v>1</v>
      </c>
      <c r="D104" s="165">
        <v>8</v>
      </c>
      <c r="E104" s="165">
        <v>8</v>
      </c>
      <c r="F104" s="160">
        <f t="shared" si="4"/>
        <v>8</v>
      </c>
      <c r="G104" s="160">
        <f t="shared" si="5"/>
        <v>1</v>
      </c>
    </row>
    <row r="105" ht="21" customHeight="1" spans="1:7">
      <c r="A105" s="162">
        <v>210</v>
      </c>
      <c r="B105" s="194" t="s">
        <v>315</v>
      </c>
      <c r="C105" s="212">
        <f>SUM(C106:C118)</f>
        <v>23139</v>
      </c>
      <c r="D105" s="212">
        <f>SUM(D106:D118)</f>
        <v>16944</v>
      </c>
      <c r="E105" s="212">
        <f>SUM(E106:E118)</f>
        <v>17129</v>
      </c>
      <c r="F105" s="160">
        <f t="shared" si="4"/>
        <v>0.740265352867453</v>
      </c>
      <c r="G105" s="160">
        <f t="shared" si="5"/>
        <v>1.01091831916903</v>
      </c>
    </row>
    <row r="106" ht="21" customHeight="1" spans="1:7">
      <c r="A106" s="162">
        <v>21001</v>
      </c>
      <c r="B106" s="230" t="s">
        <v>316</v>
      </c>
      <c r="C106" s="165">
        <v>586</v>
      </c>
      <c r="D106" s="165">
        <v>489</v>
      </c>
      <c r="E106" s="165">
        <v>490</v>
      </c>
      <c r="F106" s="160">
        <f t="shared" si="4"/>
        <v>0.83617747440273</v>
      </c>
      <c r="G106" s="160">
        <f t="shared" si="5"/>
        <v>1.00204498977505</v>
      </c>
    </row>
    <row r="107" ht="21" customHeight="1" spans="1:7">
      <c r="A107" s="162">
        <v>21002</v>
      </c>
      <c r="B107" s="230" t="s">
        <v>317</v>
      </c>
      <c r="C107" s="165">
        <v>3875</v>
      </c>
      <c r="D107" s="165">
        <v>1909</v>
      </c>
      <c r="E107" s="165">
        <v>1940</v>
      </c>
      <c r="F107" s="160">
        <f t="shared" si="4"/>
        <v>0.500645161290323</v>
      </c>
      <c r="G107" s="160">
        <f t="shared" si="5"/>
        <v>1.01623886851755</v>
      </c>
    </row>
    <row r="108" ht="21" customHeight="1" spans="1:7">
      <c r="A108" s="162">
        <v>21003</v>
      </c>
      <c r="B108" s="230" t="s">
        <v>318</v>
      </c>
      <c r="C108" s="165">
        <v>3621</v>
      </c>
      <c r="D108" s="165">
        <v>2871</v>
      </c>
      <c r="E108" s="165">
        <v>2930</v>
      </c>
      <c r="F108" s="160">
        <f t="shared" si="4"/>
        <v>0.809168737917702</v>
      </c>
      <c r="G108" s="160">
        <f t="shared" si="5"/>
        <v>1.02055033089516</v>
      </c>
    </row>
    <row r="109" ht="21" customHeight="1" spans="1:7">
      <c r="A109" s="162">
        <v>21004</v>
      </c>
      <c r="B109" s="230" t="s">
        <v>319</v>
      </c>
      <c r="C109" s="165">
        <v>4668</v>
      </c>
      <c r="D109" s="165">
        <v>4279</v>
      </c>
      <c r="E109" s="165">
        <v>4280</v>
      </c>
      <c r="F109" s="160">
        <f t="shared" si="4"/>
        <v>0.91688089117395</v>
      </c>
      <c r="G109" s="160">
        <f t="shared" si="5"/>
        <v>1.00023369946249</v>
      </c>
    </row>
    <row r="110" ht="21" customHeight="1" spans="1:7">
      <c r="A110" s="162">
        <v>21006</v>
      </c>
      <c r="B110" s="230" t="s">
        <v>320</v>
      </c>
      <c r="C110" s="165">
        <v>234</v>
      </c>
      <c r="D110" s="165">
        <v>4</v>
      </c>
      <c r="E110" s="165">
        <v>4</v>
      </c>
      <c r="F110" s="160">
        <f t="shared" si="4"/>
        <v>0.0170940170940171</v>
      </c>
      <c r="G110" s="160">
        <f t="shared" si="5"/>
        <v>1</v>
      </c>
    </row>
    <row r="111" ht="21" customHeight="1" spans="1:7">
      <c r="A111" s="162">
        <v>21007</v>
      </c>
      <c r="B111" s="230" t="s">
        <v>321</v>
      </c>
      <c r="C111" s="165">
        <v>673</v>
      </c>
      <c r="D111" s="165">
        <v>812</v>
      </c>
      <c r="E111" s="165">
        <v>820</v>
      </c>
      <c r="F111" s="160">
        <f t="shared" si="4"/>
        <v>1.2184249628529</v>
      </c>
      <c r="G111" s="160">
        <f t="shared" si="5"/>
        <v>1.00985221674877</v>
      </c>
    </row>
    <row r="112" ht="21" customHeight="1" spans="1:7">
      <c r="A112" s="162">
        <v>21011</v>
      </c>
      <c r="B112" s="230" t="s">
        <v>322</v>
      </c>
      <c r="C112" s="165">
        <v>5816</v>
      </c>
      <c r="D112" s="165">
        <v>4910</v>
      </c>
      <c r="E112" s="165">
        <v>4990</v>
      </c>
      <c r="F112" s="160">
        <f t="shared" si="4"/>
        <v>0.857977991746905</v>
      </c>
      <c r="G112" s="160">
        <f t="shared" si="5"/>
        <v>1.0162932790224</v>
      </c>
    </row>
    <row r="113" ht="21" customHeight="1" spans="1:7">
      <c r="A113" s="162">
        <v>21012</v>
      </c>
      <c r="B113" s="230" t="s">
        <v>323</v>
      </c>
      <c r="C113" s="165">
        <v>300</v>
      </c>
      <c r="D113" s="165">
        <v>343</v>
      </c>
      <c r="E113" s="165">
        <v>350</v>
      </c>
      <c r="F113" s="160">
        <f t="shared" si="4"/>
        <v>1.16666666666667</v>
      </c>
      <c r="G113" s="160">
        <f t="shared" si="5"/>
        <v>1.02040816326531</v>
      </c>
    </row>
    <row r="114" ht="21" customHeight="1" spans="1:7">
      <c r="A114" s="162">
        <v>21013</v>
      </c>
      <c r="B114" s="230" t="s">
        <v>324</v>
      </c>
      <c r="C114" s="165">
        <v>1016</v>
      </c>
      <c r="D114" s="165">
        <v>398</v>
      </c>
      <c r="E114" s="165">
        <v>402</v>
      </c>
      <c r="F114" s="160">
        <f t="shared" si="4"/>
        <v>0.395669291338583</v>
      </c>
      <c r="G114" s="160">
        <f t="shared" si="5"/>
        <v>1.01005025125628</v>
      </c>
    </row>
    <row r="115" ht="21" customHeight="1" spans="1:7">
      <c r="A115" s="162">
        <v>21014</v>
      </c>
      <c r="B115" s="230" t="s">
        <v>325</v>
      </c>
      <c r="C115" s="165">
        <v>82</v>
      </c>
      <c r="D115" s="165">
        <v>66</v>
      </c>
      <c r="E115" s="165">
        <v>67</v>
      </c>
      <c r="F115" s="160">
        <f t="shared" si="4"/>
        <v>0.817073170731707</v>
      </c>
      <c r="G115" s="160">
        <f t="shared" si="5"/>
        <v>1.01515151515152</v>
      </c>
    </row>
    <row r="116" ht="21" customHeight="1" spans="1:7">
      <c r="A116" s="162">
        <v>21015</v>
      </c>
      <c r="B116" s="230" t="s">
        <v>326</v>
      </c>
      <c r="C116" s="165">
        <v>494</v>
      </c>
      <c r="D116" s="165">
        <v>372</v>
      </c>
      <c r="E116" s="165">
        <v>372</v>
      </c>
      <c r="F116" s="160">
        <f t="shared" si="4"/>
        <v>0.753036437246964</v>
      </c>
      <c r="G116" s="160">
        <f t="shared" si="5"/>
        <v>1</v>
      </c>
    </row>
    <row r="117" ht="21" customHeight="1" spans="1:7">
      <c r="A117" s="162">
        <v>21016</v>
      </c>
      <c r="B117" s="230" t="s">
        <v>327</v>
      </c>
      <c r="C117" s="165">
        <v>4</v>
      </c>
      <c r="D117" s="165">
        <v>4</v>
      </c>
      <c r="E117" s="165">
        <v>4</v>
      </c>
      <c r="F117" s="160">
        <f t="shared" si="4"/>
        <v>1</v>
      </c>
      <c r="G117" s="160">
        <f t="shared" si="5"/>
        <v>1</v>
      </c>
    </row>
    <row r="118" ht="21" customHeight="1" spans="1:7">
      <c r="A118" s="162">
        <v>21099</v>
      </c>
      <c r="B118" s="230" t="s">
        <v>328</v>
      </c>
      <c r="C118" s="165">
        <v>1770</v>
      </c>
      <c r="D118" s="165">
        <v>487</v>
      </c>
      <c r="E118" s="165">
        <v>480</v>
      </c>
      <c r="F118" s="160">
        <f t="shared" si="4"/>
        <v>0.271186440677966</v>
      </c>
      <c r="G118" s="160">
        <f t="shared" si="5"/>
        <v>0.985626283367556</v>
      </c>
    </row>
    <row r="119" ht="21" customHeight="1" spans="1:7">
      <c r="A119" s="162">
        <v>211</v>
      </c>
      <c r="B119" s="194" t="s">
        <v>329</v>
      </c>
      <c r="C119" s="212">
        <f>SUM(C120:C134)</f>
        <v>2011</v>
      </c>
      <c r="D119" s="212">
        <f>SUM(D120:D134)</f>
        <v>5473</v>
      </c>
      <c r="E119" s="212">
        <f>SUM(E120:E134)</f>
        <v>2481</v>
      </c>
      <c r="F119" s="160">
        <f t="shared" si="4"/>
        <v>1.23371456986574</v>
      </c>
      <c r="G119" s="160">
        <f t="shared" si="5"/>
        <v>0.453316279919605</v>
      </c>
    </row>
    <row r="120" ht="21" customHeight="1" spans="1:7">
      <c r="A120" s="162">
        <v>21101</v>
      </c>
      <c r="B120" s="230" t="s">
        <v>330</v>
      </c>
      <c r="C120" s="165">
        <v>38</v>
      </c>
      <c r="D120" s="165">
        <v>42</v>
      </c>
      <c r="E120" s="165">
        <v>42</v>
      </c>
      <c r="F120" s="160">
        <f t="shared" si="4"/>
        <v>1.10526315789474</v>
      </c>
      <c r="G120" s="160">
        <f t="shared" si="5"/>
        <v>1</v>
      </c>
    </row>
    <row r="121" ht="21" customHeight="1" spans="1:7">
      <c r="A121" s="162">
        <v>21102</v>
      </c>
      <c r="B121" s="230" t="s">
        <v>331</v>
      </c>
      <c r="C121" s="165">
        <v>0</v>
      </c>
      <c r="D121" s="165">
        <v>0</v>
      </c>
      <c r="E121" s="165">
        <v>0</v>
      </c>
      <c r="F121" s="160">
        <f t="shared" si="4"/>
        <v>0</v>
      </c>
      <c r="G121" s="160">
        <f t="shared" si="5"/>
        <v>0</v>
      </c>
    </row>
    <row r="122" ht="21" customHeight="1" spans="1:7">
      <c r="A122" s="162">
        <v>21103</v>
      </c>
      <c r="B122" s="230" t="s">
        <v>332</v>
      </c>
      <c r="C122" s="165">
        <v>1367</v>
      </c>
      <c r="D122" s="165">
        <v>4256</v>
      </c>
      <c r="E122" s="165">
        <v>1260</v>
      </c>
      <c r="F122" s="160">
        <f t="shared" si="4"/>
        <v>0.921726408193124</v>
      </c>
      <c r="G122" s="160">
        <f t="shared" si="5"/>
        <v>0.296052631578947</v>
      </c>
    </row>
    <row r="123" ht="21" customHeight="1" spans="1:7">
      <c r="A123" s="162">
        <v>21104</v>
      </c>
      <c r="B123" s="230" t="s">
        <v>333</v>
      </c>
      <c r="C123" s="165">
        <v>385</v>
      </c>
      <c r="D123" s="165">
        <v>877</v>
      </c>
      <c r="E123" s="165">
        <v>880</v>
      </c>
      <c r="F123" s="160">
        <f t="shared" si="4"/>
        <v>2.28571428571429</v>
      </c>
      <c r="G123" s="160">
        <f t="shared" si="5"/>
        <v>1.00342075256556</v>
      </c>
    </row>
    <row r="124" ht="21" customHeight="1" spans="1:7">
      <c r="A124" s="162">
        <v>21105</v>
      </c>
      <c r="B124" s="230" t="s">
        <v>334</v>
      </c>
      <c r="C124" s="165">
        <v>29</v>
      </c>
      <c r="D124" s="165">
        <v>24</v>
      </c>
      <c r="E124" s="165">
        <v>24</v>
      </c>
      <c r="F124" s="160">
        <f t="shared" si="4"/>
        <v>0.827586206896552</v>
      </c>
      <c r="G124" s="160">
        <f t="shared" si="5"/>
        <v>1</v>
      </c>
    </row>
    <row r="125" ht="21" customHeight="1" spans="1:7">
      <c r="A125" s="162">
        <v>21106</v>
      </c>
      <c r="B125" s="230" t="s">
        <v>335</v>
      </c>
      <c r="C125" s="165">
        <v>117</v>
      </c>
      <c r="D125" s="165">
        <v>244</v>
      </c>
      <c r="E125" s="165">
        <v>245</v>
      </c>
      <c r="F125" s="160">
        <f t="shared" si="4"/>
        <v>2.09401709401709</v>
      </c>
      <c r="G125" s="160">
        <f t="shared" si="5"/>
        <v>1.00409836065574</v>
      </c>
    </row>
    <row r="126" ht="21" customHeight="1" spans="1:7">
      <c r="A126" s="162">
        <v>21107</v>
      </c>
      <c r="B126" s="230" t="s">
        <v>336</v>
      </c>
      <c r="C126" s="165">
        <v>0</v>
      </c>
      <c r="D126" s="165">
        <v>0</v>
      </c>
      <c r="E126" s="165">
        <v>0</v>
      </c>
      <c r="F126" s="160">
        <f t="shared" si="4"/>
        <v>0</v>
      </c>
      <c r="G126" s="160">
        <f t="shared" si="5"/>
        <v>0</v>
      </c>
    </row>
    <row r="127" ht="21" customHeight="1" spans="1:7">
      <c r="A127" s="162">
        <v>21108</v>
      </c>
      <c r="B127" s="230" t="s">
        <v>337</v>
      </c>
      <c r="C127" s="165">
        <v>0</v>
      </c>
      <c r="D127" s="165">
        <v>0</v>
      </c>
      <c r="E127" s="165">
        <v>0</v>
      </c>
      <c r="F127" s="160">
        <f t="shared" si="4"/>
        <v>0</v>
      </c>
      <c r="G127" s="160">
        <f t="shared" si="5"/>
        <v>0</v>
      </c>
    </row>
    <row r="128" ht="21" customHeight="1" spans="1:7">
      <c r="A128" s="162">
        <v>21109</v>
      </c>
      <c r="B128" s="230" t="s">
        <v>338</v>
      </c>
      <c r="C128" s="165">
        <v>0</v>
      </c>
      <c r="D128" s="165">
        <v>0</v>
      </c>
      <c r="E128" s="165">
        <v>0</v>
      </c>
      <c r="F128" s="160">
        <f t="shared" si="4"/>
        <v>0</v>
      </c>
      <c r="G128" s="160">
        <f t="shared" si="5"/>
        <v>0</v>
      </c>
    </row>
    <row r="129" ht="21" customHeight="1" spans="1:7">
      <c r="A129" s="162">
        <v>21110</v>
      </c>
      <c r="B129" s="230" t="s">
        <v>339</v>
      </c>
      <c r="C129" s="165">
        <v>0</v>
      </c>
      <c r="D129" s="165">
        <v>0</v>
      </c>
      <c r="E129" s="165">
        <v>0</v>
      </c>
      <c r="F129" s="160">
        <f t="shared" si="4"/>
        <v>0</v>
      </c>
      <c r="G129" s="160">
        <f t="shared" si="5"/>
        <v>0</v>
      </c>
    </row>
    <row r="130" ht="21" customHeight="1" spans="1:7">
      <c r="A130" s="162">
        <v>21111</v>
      </c>
      <c r="B130" s="230" t="s">
        <v>340</v>
      </c>
      <c r="C130" s="165">
        <v>36</v>
      </c>
      <c r="D130" s="165">
        <v>0</v>
      </c>
      <c r="E130" s="165">
        <v>0</v>
      </c>
      <c r="F130" s="160">
        <f t="shared" si="4"/>
        <v>0</v>
      </c>
      <c r="G130" s="160">
        <f t="shared" si="5"/>
        <v>0</v>
      </c>
    </row>
    <row r="131" ht="21" customHeight="1" spans="1:7">
      <c r="A131" s="162">
        <v>21112</v>
      </c>
      <c r="B131" s="230" t="s">
        <v>341</v>
      </c>
      <c r="C131" s="165">
        <v>0</v>
      </c>
      <c r="D131" s="165">
        <v>0</v>
      </c>
      <c r="E131" s="165">
        <v>0</v>
      </c>
      <c r="F131" s="160">
        <f t="shared" si="4"/>
        <v>0</v>
      </c>
      <c r="G131" s="160">
        <f t="shared" si="5"/>
        <v>0</v>
      </c>
    </row>
    <row r="132" ht="21" customHeight="1" spans="1:7">
      <c r="A132" s="162">
        <v>21113</v>
      </c>
      <c r="B132" s="230" t="s">
        <v>342</v>
      </c>
      <c r="C132" s="165">
        <v>0</v>
      </c>
      <c r="D132" s="165">
        <v>30</v>
      </c>
      <c r="E132" s="165">
        <v>30</v>
      </c>
      <c r="F132" s="160">
        <f t="shared" ref="F132:F186" si="6">IFERROR(E132/C132,0)</f>
        <v>0</v>
      </c>
      <c r="G132" s="160">
        <f t="shared" ref="G132:G186" si="7">IFERROR(E132/D132,0)</f>
        <v>1</v>
      </c>
    </row>
    <row r="133" ht="21" customHeight="1" spans="1:7">
      <c r="A133" s="162">
        <v>21114</v>
      </c>
      <c r="B133" s="230" t="s">
        <v>343</v>
      </c>
      <c r="C133" s="165">
        <v>39</v>
      </c>
      <c r="D133" s="165">
        <v>0</v>
      </c>
      <c r="E133" s="165">
        <v>0</v>
      </c>
      <c r="F133" s="160">
        <f t="shared" si="6"/>
        <v>0</v>
      </c>
      <c r="G133" s="160">
        <f t="shared" si="7"/>
        <v>0</v>
      </c>
    </row>
    <row r="134" ht="21" customHeight="1" spans="1:7">
      <c r="A134" s="162">
        <v>21199</v>
      </c>
      <c r="B134" s="230" t="s">
        <v>344</v>
      </c>
      <c r="C134" s="165">
        <v>0</v>
      </c>
      <c r="D134" s="165">
        <v>0</v>
      </c>
      <c r="E134" s="165">
        <v>0</v>
      </c>
      <c r="F134" s="160">
        <f t="shared" si="6"/>
        <v>0</v>
      </c>
      <c r="G134" s="160">
        <f t="shared" si="7"/>
        <v>0</v>
      </c>
    </row>
    <row r="135" ht="21" customHeight="1" spans="1:7">
      <c r="A135" s="162">
        <v>212</v>
      </c>
      <c r="B135" s="194" t="s">
        <v>345</v>
      </c>
      <c r="C135" s="212">
        <f>SUM(C136:C141)</f>
        <v>6663</v>
      </c>
      <c r="D135" s="212">
        <f>SUM(D136:D141)</f>
        <v>5543</v>
      </c>
      <c r="E135" s="212">
        <f>SUM(E136:E141)</f>
        <v>5573</v>
      </c>
      <c r="F135" s="160">
        <f t="shared" si="6"/>
        <v>0.836410025514033</v>
      </c>
      <c r="G135" s="160">
        <f t="shared" si="7"/>
        <v>1.00541223164351</v>
      </c>
    </row>
    <row r="136" ht="21" customHeight="1" spans="1:7">
      <c r="A136" s="162">
        <v>21201</v>
      </c>
      <c r="B136" s="230" t="s">
        <v>346</v>
      </c>
      <c r="C136" s="165">
        <v>1329</v>
      </c>
      <c r="D136" s="165">
        <v>1168</v>
      </c>
      <c r="E136" s="165">
        <v>1170</v>
      </c>
      <c r="F136" s="160">
        <f t="shared" si="6"/>
        <v>0.880361173814898</v>
      </c>
      <c r="G136" s="160">
        <f t="shared" si="7"/>
        <v>1.00171232876712</v>
      </c>
    </row>
    <row r="137" ht="21" customHeight="1" spans="1:7">
      <c r="A137" s="162">
        <v>21202</v>
      </c>
      <c r="B137" s="230" t="s">
        <v>347</v>
      </c>
      <c r="C137" s="165">
        <v>42</v>
      </c>
      <c r="D137" s="165">
        <v>3</v>
      </c>
      <c r="E137" s="165">
        <v>3</v>
      </c>
      <c r="F137" s="160">
        <f t="shared" si="6"/>
        <v>0.0714285714285714</v>
      </c>
      <c r="G137" s="160">
        <f t="shared" si="7"/>
        <v>1</v>
      </c>
    </row>
    <row r="138" ht="21" customHeight="1" spans="1:7">
      <c r="A138" s="162">
        <v>21203</v>
      </c>
      <c r="B138" s="230" t="s">
        <v>348</v>
      </c>
      <c r="C138" s="165">
        <v>173</v>
      </c>
      <c r="D138" s="165">
        <v>1344</v>
      </c>
      <c r="E138" s="165">
        <v>1350</v>
      </c>
      <c r="F138" s="160">
        <f t="shared" si="6"/>
        <v>7.80346820809249</v>
      </c>
      <c r="G138" s="160">
        <f t="shared" si="7"/>
        <v>1.00446428571429</v>
      </c>
    </row>
    <row r="139" ht="21" customHeight="1" spans="1:7">
      <c r="A139" s="162">
        <v>21205</v>
      </c>
      <c r="B139" s="230" t="s">
        <v>349</v>
      </c>
      <c r="C139" s="165">
        <v>1152</v>
      </c>
      <c r="D139" s="165">
        <v>3028</v>
      </c>
      <c r="E139" s="165">
        <v>3050</v>
      </c>
      <c r="F139" s="160">
        <f t="shared" si="6"/>
        <v>2.64756944444444</v>
      </c>
      <c r="G139" s="160">
        <f t="shared" si="7"/>
        <v>1.00726552179657</v>
      </c>
    </row>
    <row r="140" ht="21" customHeight="1" spans="1:7">
      <c r="A140" s="162">
        <v>21206</v>
      </c>
      <c r="B140" s="230" t="s">
        <v>350</v>
      </c>
      <c r="C140" s="165">
        <v>0</v>
      </c>
      <c r="D140" s="165">
        <v>0</v>
      </c>
      <c r="E140" s="165">
        <v>0</v>
      </c>
      <c r="F140" s="160">
        <f t="shared" si="6"/>
        <v>0</v>
      </c>
      <c r="G140" s="160">
        <f t="shared" si="7"/>
        <v>0</v>
      </c>
    </row>
    <row r="141" ht="21" customHeight="1" spans="1:7">
      <c r="A141" s="162">
        <v>21299</v>
      </c>
      <c r="B141" s="230" t="s">
        <v>351</v>
      </c>
      <c r="C141" s="165">
        <v>3967</v>
      </c>
      <c r="D141" s="165">
        <v>0</v>
      </c>
      <c r="E141" s="165">
        <v>0</v>
      </c>
      <c r="F141" s="160">
        <f t="shared" si="6"/>
        <v>0</v>
      </c>
      <c r="G141" s="160">
        <f t="shared" si="7"/>
        <v>0</v>
      </c>
    </row>
    <row r="142" ht="21" customHeight="1" spans="1:7">
      <c r="A142" s="162">
        <v>213</v>
      </c>
      <c r="B142" s="194" t="s">
        <v>352</v>
      </c>
      <c r="C142" s="212">
        <f>SUM(C143:C150)</f>
        <v>42554</v>
      </c>
      <c r="D142" s="212">
        <f>SUM(D143:D150)</f>
        <v>53643</v>
      </c>
      <c r="E142" s="212">
        <f>SUM(E143:E150)</f>
        <v>53574</v>
      </c>
      <c r="F142" s="160">
        <f t="shared" si="6"/>
        <v>1.25896507966349</v>
      </c>
      <c r="G142" s="160">
        <f t="shared" si="7"/>
        <v>0.998713718472121</v>
      </c>
    </row>
    <row r="143" ht="21" customHeight="1" spans="1:7">
      <c r="A143" s="162">
        <v>21301</v>
      </c>
      <c r="B143" s="230" t="s">
        <v>353</v>
      </c>
      <c r="C143" s="165">
        <v>12636</v>
      </c>
      <c r="D143" s="165">
        <v>17091</v>
      </c>
      <c r="E143" s="165">
        <v>17100</v>
      </c>
      <c r="F143" s="160">
        <f t="shared" si="6"/>
        <v>1.35327635327635</v>
      </c>
      <c r="G143" s="160">
        <f t="shared" si="7"/>
        <v>1.00052659294365</v>
      </c>
    </row>
    <row r="144" ht="21" customHeight="1" spans="1:7">
      <c r="A144" s="162">
        <v>21302</v>
      </c>
      <c r="B144" s="230" t="s">
        <v>354</v>
      </c>
      <c r="C144" s="165">
        <v>3445</v>
      </c>
      <c r="D144" s="165">
        <v>3730</v>
      </c>
      <c r="E144" s="165">
        <v>3750</v>
      </c>
      <c r="F144" s="160">
        <f t="shared" si="6"/>
        <v>1.08853410740203</v>
      </c>
      <c r="G144" s="160">
        <f t="shared" si="7"/>
        <v>1.00536193029491</v>
      </c>
    </row>
    <row r="145" ht="21" customHeight="1" spans="1:7">
      <c r="A145" s="162">
        <v>21303</v>
      </c>
      <c r="B145" s="230" t="s">
        <v>355</v>
      </c>
      <c r="C145" s="165">
        <v>7862</v>
      </c>
      <c r="D145" s="165">
        <v>12276</v>
      </c>
      <c r="E145" s="165">
        <v>12079</v>
      </c>
      <c r="F145" s="160">
        <f t="shared" si="6"/>
        <v>1.53637751208344</v>
      </c>
      <c r="G145" s="160">
        <f t="shared" si="7"/>
        <v>0.983952427500815</v>
      </c>
    </row>
    <row r="146" ht="21" customHeight="1" spans="1:7">
      <c r="A146" s="162">
        <v>21305</v>
      </c>
      <c r="B146" s="230" t="s">
        <v>356</v>
      </c>
      <c r="C146" s="165">
        <v>11964</v>
      </c>
      <c r="D146" s="165">
        <v>15478</v>
      </c>
      <c r="E146" s="165">
        <v>15574</v>
      </c>
      <c r="F146" s="160">
        <f t="shared" si="6"/>
        <v>1.30173854898027</v>
      </c>
      <c r="G146" s="160">
        <f t="shared" si="7"/>
        <v>1.00620235172503</v>
      </c>
    </row>
    <row r="147" ht="21" customHeight="1" spans="1:7">
      <c r="A147" s="162">
        <v>21307</v>
      </c>
      <c r="B147" s="230" t="s">
        <v>357</v>
      </c>
      <c r="C147" s="165">
        <v>3060</v>
      </c>
      <c r="D147" s="165">
        <v>3677</v>
      </c>
      <c r="E147" s="165">
        <v>3680</v>
      </c>
      <c r="F147" s="160">
        <f t="shared" si="6"/>
        <v>1.20261437908497</v>
      </c>
      <c r="G147" s="160">
        <f t="shared" si="7"/>
        <v>1.00081588251292</v>
      </c>
    </row>
    <row r="148" ht="21" customHeight="1" spans="1:7">
      <c r="A148" s="162">
        <v>21308</v>
      </c>
      <c r="B148" s="230" t="s">
        <v>358</v>
      </c>
      <c r="C148" s="165">
        <v>1455</v>
      </c>
      <c r="D148" s="165">
        <v>1365</v>
      </c>
      <c r="E148" s="165">
        <v>1365</v>
      </c>
      <c r="F148" s="160">
        <f t="shared" si="6"/>
        <v>0.938144329896907</v>
      </c>
      <c r="G148" s="160">
        <f t="shared" si="7"/>
        <v>1</v>
      </c>
    </row>
    <row r="149" ht="21" customHeight="1" spans="1:7">
      <c r="A149" s="162">
        <v>21309</v>
      </c>
      <c r="B149" s="230" t="s">
        <v>359</v>
      </c>
      <c r="C149" s="165">
        <v>0</v>
      </c>
      <c r="D149" s="165">
        <v>0</v>
      </c>
      <c r="E149" s="165">
        <v>0</v>
      </c>
      <c r="F149" s="160">
        <f t="shared" si="6"/>
        <v>0</v>
      </c>
      <c r="G149" s="160">
        <f t="shared" si="7"/>
        <v>0</v>
      </c>
    </row>
    <row r="150" ht="21" customHeight="1" spans="1:7">
      <c r="A150" s="162">
        <v>21399</v>
      </c>
      <c r="B150" s="230" t="s">
        <v>360</v>
      </c>
      <c r="C150" s="165">
        <v>2132</v>
      </c>
      <c r="D150" s="165">
        <v>26</v>
      </c>
      <c r="E150" s="165">
        <v>26</v>
      </c>
      <c r="F150" s="160">
        <f t="shared" si="6"/>
        <v>0.0121951219512195</v>
      </c>
      <c r="G150" s="160">
        <f t="shared" si="7"/>
        <v>1</v>
      </c>
    </row>
    <row r="151" ht="21" customHeight="1" spans="1:7">
      <c r="A151" s="162">
        <v>214</v>
      </c>
      <c r="B151" s="194" t="s">
        <v>361</v>
      </c>
      <c r="C151" s="212">
        <f>SUM(C152:C157)</f>
        <v>5559</v>
      </c>
      <c r="D151" s="212">
        <f>SUM(D152:D157)</f>
        <v>7530</v>
      </c>
      <c r="E151" s="212">
        <f>SUM(E152:E157)</f>
        <v>7555</v>
      </c>
      <c r="F151" s="160">
        <f t="shared" si="6"/>
        <v>1.35905738442166</v>
      </c>
      <c r="G151" s="160">
        <f t="shared" si="7"/>
        <v>1.00332005312085</v>
      </c>
    </row>
    <row r="152" ht="21" customHeight="1" spans="1:7">
      <c r="A152" s="162">
        <v>21401</v>
      </c>
      <c r="B152" s="230" t="s">
        <v>362</v>
      </c>
      <c r="C152" s="165">
        <v>3478</v>
      </c>
      <c r="D152" s="165">
        <v>2916</v>
      </c>
      <c r="E152" s="165">
        <v>2950</v>
      </c>
      <c r="F152" s="160">
        <f t="shared" si="6"/>
        <v>0.848188614146061</v>
      </c>
      <c r="G152" s="160">
        <f t="shared" si="7"/>
        <v>1.0116598079561</v>
      </c>
    </row>
    <row r="153" ht="21" customHeight="1" spans="1:7">
      <c r="A153" s="162">
        <v>21402</v>
      </c>
      <c r="B153" s="230" t="s">
        <v>363</v>
      </c>
      <c r="C153" s="165">
        <v>0</v>
      </c>
      <c r="D153" s="165">
        <v>0</v>
      </c>
      <c r="E153" s="165">
        <v>0</v>
      </c>
      <c r="F153" s="160">
        <f t="shared" si="6"/>
        <v>0</v>
      </c>
      <c r="G153" s="160">
        <f t="shared" si="7"/>
        <v>0</v>
      </c>
    </row>
    <row r="154" ht="21" customHeight="1" spans="1:7">
      <c r="A154" s="162">
        <v>21403</v>
      </c>
      <c r="B154" s="230" t="s">
        <v>364</v>
      </c>
      <c r="C154" s="165">
        <v>0</v>
      </c>
      <c r="D154" s="165">
        <v>0</v>
      </c>
      <c r="E154" s="165">
        <v>0</v>
      </c>
      <c r="F154" s="160">
        <f t="shared" si="6"/>
        <v>0</v>
      </c>
      <c r="G154" s="160">
        <f t="shared" si="7"/>
        <v>0</v>
      </c>
    </row>
    <row r="155" ht="21" customHeight="1" spans="1:7">
      <c r="A155" s="162">
        <v>21405</v>
      </c>
      <c r="B155" s="230" t="s">
        <v>365</v>
      </c>
      <c r="C155" s="165">
        <v>0</v>
      </c>
      <c r="D155" s="165">
        <v>0</v>
      </c>
      <c r="E155" s="165">
        <v>0</v>
      </c>
      <c r="F155" s="160">
        <f t="shared" si="6"/>
        <v>0</v>
      </c>
      <c r="G155" s="160">
        <f t="shared" si="7"/>
        <v>0</v>
      </c>
    </row>
    <row r="156" ht="21" customHeight="1" spans="1:7">
      <c r="A156" s="162">
        <v>21406</v>
      </c>
      <c r="B156" s="230" t="s">
        <v>366</v>
      </c>
      <c r="C156" s="165">
        <v>2081</v>
      </c>
      <c r="D156" s="165">
        <v>4306</v>
      </c>
      <c r="E156" s="165">
        <v>4300</v>
      </c>
      <c r="F156" s="160">
        <f t="shared" si="6"/>
        <v>2.06631427198462</v>
      </c>
      <c r="G156" s="160">
        <f t="shared" si="7"/>
        <v>0.998606595448212</v>
      </c>
    </row>
    <row r="157" ht="21" customHeight="1" spans="1:7">
      <c r="A157" s="162">
        <v>21499</v>
      </c>
      <c r="B157" s="230" t="s">
        <v>367</v>
      </c>
      <c r="C157" s="165">
        <v>0</v>
      </c>
      <c r="D157" s="165">
        <v>308</v>
      </c>
      <c r="E157" s="165">
        <v>305</v>
      </c>
      <c r="F157" s="160">
        <f t="shared" si="6"/>
        <v>0</v>
      </c>
      <c r="G157" s="160">
        <f t="shared" si="7"/>
        <v>0.99025974025974</v>
      </c>
    </row>
    <row r="158" ht="21" customHeight="1" spans="1:7">
      <c r="A158" s="162">
        <v>215</v>
      </c>
      <c r="B158" s="194" t="s">
        <v>368</v>
      </c>
      <c r="C158" s="212">
        <f>SUM(C159:C165)</f>
        <v>1691</v>
      </c>
      <c r="D158" s="212">
        <f>SUM(D159:D165)</f>
        <v>1540</v>
      </c>
      <c r="E158" s="212">
        <f>SUM(E159:E165)</f>
        <v>1545</v>
      </c>
      <c r="F158" s="160">
        <f t="shared" si="6"/>
        <v>0.913660555884092</v>
      </c>
      <c r="G158" s="160">
        <f t="shared" si="7"/>
        <v>1.00324675324675</v>
      </c>
    </row>
    <row r="159" ht="21" customHeight="1" spans="1:7">
      <c r="A159" s="162">
        <v>21501</v>
      </c>
      <c r="B159" s="230" t="s">
        <v>369</v>
      </c>
      <c r="C159" s="165">
        <v>16</v>
      </c>
      <c r="D159" s="165">
        <v>0</v>
      </c>
      <c r="E159" s="165">
        <v>0</v>
      </c>
      <c r="F159" s="160">
        <f t="shared" si="6"/>
        <v>0</v>
      </c>
      <c r="G159" s="160">
        <f t="shared" si="7"/>
        <v>0</v>
      </c>
    </row>
    <row r="160" ht="21" customHeight="1" spans="1:7">
      <c r="A160" s="162">
        <v>21502</v>
      </c>
      <c r="B160" s="230" t="s">
        <v>370</v>
      </c>
      <c r="C160" s="165">
        <v>0</v>
      </c>
      <c r="D160" s="165">
        <v>0</v>
      </c>
      <c r="E160" s="165">
        <v>0</v>
      </c>
      <c r="F160" s="160">
        <f t="shared" si="6"/>
        <v>0</v>
      </c>
      <c r="G160" s="160">
        <f t="shared" si="7"/>
        <v>0</v>
      </c>
    </row>
    <row r="161" ht="21" customHeight="1" spans="1:7">
      <c r="A161" s="162">
        <v>21503</v>
      </c>
      <c r="B161" s="230" t="s">
        <v>371</v>
      </c>
      <c r="C161" s="165">
        <v>0</v>
      </c>
      <c r="D161" s="165">
        <v>0</v>
      </c>
      <c r="E161" s="165">
        <v>0</v>
      </c>
      <c r="F161" s="160">
        <f t="shared" si="6"/>
        <v>0</v>
      </c>
      <c r="G161" s="160">
        <f t="shared" si="7"/>
        <v>0</v>
      </c>
    </row>
    <row r="162" ht="21" customHeight="1" spans="1:7">
      <c r="A162" s="162">
        <v>21505</v>
      </c>
      <c r="B162" s="230" t="s">
        <v>372</v>
      </c>
      <c r="C162" s="165">
        <v>1008</v>
      </c>
      <c r="D162" s="165">
        <v>1321</v>
      </c>
      <c r="E162" s="165">
        <v>1325</v>
      </c>
      <c r="F162" s="160">
        <f t="shared" si="6"/>
        <v>1.31448412698413</v>
      </c>
      <c r="G162" s="160">
        <f t="shared" si="7"/>
        <v>1.00302800908403</v>
      </c>
    </row>
    <row r="163" ht="21" customHeight="1" spans="1:7">
      <c r="A163" s="162">
        <v>21507</v>
      </c>
      <c r="B163" s="230" t="s">
        <v>373</v>
      </c>
      <c r="C163" s="165">
        <v>0</v>
      </c>
      <c r="D163" s="165">
        <v>0</v>
      </c>
      <c r="E163" s="165">
        <v>0</v>
      </c>
      <c r="F163" s="160">
        <f t="shared" si="6"/>
        <v>0</v>
      </c>
      <c r="G163" s="160">
        <f t="shared" si="7"/>
        <v>0</v>
      </c>
    </row>
    <row r="164" ht="21" customHeight="1" spans="1:7">
      <c r="A164" s="162">
        <v>21508</v>
      </c>
      <c r="B164" s="230" t="s">
        <v>374</v>
      </c>
      <c r="C164" s="165">
        <v>667</v>
      </c>
      <c r="D164" s="165">
        <v>219</v>
      </c>
      <c r="E164" s="165">
        <v>220</v>
      </c>
      <c r="F164" s="160">
        <f t="shared" si="6"/>
        <v>0.329835082458771</v>
      </c>
      <c r="G164" s="160">
        <f t="shared" si="7"/>
        <v>1.00456621004566</v>
      </c>
    </row>
    <row r="165" ht="21" customHeight="1" spans="1:7">
      <c r="A165" s="162">
        <v>21599</v>
      </c>
      <c r="B165" s="230" t="s">
        <v>375</v>
      </c>
      <c r="C165" s="165">
        <v>0</v>
      </c>
      <c r="D165" s="165">
        <v>0</v>
      </c>
      <c r="E165" s="165">
        <v>0</v>
      </c>
      <c r="F165" s="160">
        <f t="shared" si="6"/>
        <v>0</v>
      </c>
      <c r="G165" s="160">
        <f t="shared" si="7"/>
        <v>0</v>
      </c>
    </row>
    <row r="166" ht="21" customHeight="1" spans="1:7">
      <c r="A166" s="162">
        <v>216</v>
      </c>
      <c r="B166" s="194" t="s">
        <v>376</v>
      </c>
      <c r="C166" s="212">
        <f>SUM(C167:C169)</f>
        <v>506</v>
      </c>
      <c r="D166" s="212">
        <f>SUM(D167:D169)</f>
        <v>846</v>
      </c>
      <c r="E166" s="212">
        <f>SUM(E167:E169)</f>
        <v>856</v>
      </c>
      <c r="F166" s="160">
        <f t="shared" si="6"/>
        <v>1.69169960474308</v>
      </c>
      <c r="G166" s="160">
        <f t="shared" si="7"/>
        <v>1.01182033096927</v>
      </c>
    </row>
    <row r="167" ht="21" customHeight="1" spans="1:7">
      <c r="A167" s="162">
        <v>21602</v>
      </c>
      <c r="B167" s="230" t="s">
        <v>377</v>
      </c>
      <c r="C167" s="165">
        <v>506</v>
      </c>
      <c r="D167" s="165">
        <v>840</v>
      </c>
      <c r="E167" s="165">
        <v>850</v>
      </c>
      <c r="F167" s="160">
        <f t="shared" si="6"/>
        <v>1.6798418972332</v>
      </c>
      <c r="G167" s="160">
        <f t="shared" si="7"/>
        <v>1.01190476190476</v>
      </c>
    </row>
    <row r="168" ht="21" customHeight="1" spans="1:7">
      <c r="A168" s="162">
        <v>21606</v>
      </c>
      <c r="B168" s="230" t="s">
        <v>378</v>
      </c>
      <c r="C168" s="165">
        <v>0</v>
      </c>
      <c r="D168" s="165">
        <v>6</v>
      </c>
      <c r="E168" s="165">
        <v>6</v>
      </c>
      <c r="F168" s="160">
        <f t="shared" si="6"/>
        <v>0</v>
      </c>
      <c r="G168" s="160">
        <f t="shared" si="7"/>
        <v>1</v>
      </c>
    </row>
    <row r="169" ht="21" customHeight="1" spans="1:7">
      <c r="A169" s="162">
        <v>21699</v>
      </c>
      <c r="B169" s="230" t="s">
        <v>379</v>
      </c>
      <c r="C169" s="165">
        <v>0</v>
      </c>
      <c r="D169" s="165">
        <v>0</v>
      </c>
      <c r="E169" s="165">
        <v>0</v>
      </c>
      <c r="F169" s="160">
        <f t="shared" si="6"/>
        <v>0</v>
      </c>
      <c r="G169" s="160">
        <f t="shared" si="7"/>
        <v>0</v>
      </c>
    </row>
    <row r="170" ht="21" customHeight="1" spans="1:7">
      <c r="A170" s="162">
        <v>217</v>
      </c>
      <c r="B170" s="194" t="s">
        <v>380</v>
      </c>
      <c r="C170" s="212">
        <f>SUM(C171:C175)</f>
        <v>0</v>
      </c>
      <c r="D170" s="212">
        <f>SUM(D171:D175)</f>
        <v>0</v>
      </c>
      <c r="E170" s="212">
        <f>SUM(E171:E175)</f>
        <v>0</v>
      </c>
      <c r="F170" s="160">
        <f t="shared" si="6"/>
        <v>0</v>
      </c>
      <c r="G170" s="160">
        <f t="shared" si="7"/>
        <v>0</v>
      </c>
    </row>
    <row r="171" ht="21" customHeight="1" spans="1:7">
      <c r="A171" s="162">
        <v>21701</v>
      </c>
      <c r="B171" s="230" t="s">
        <v>381</v>
      </c>
      <c r="C171" s="165">
        <v>0</v>
      </c>
      <c r="D171" s="165">
        <v>0</v>
      </c>
      <c r="E171" s="165">
        <v>0</v>
      </c>
      <c r="F171" s="160">
        <f t="shared" si="6"/>
        <v>0</v>
      </c>
      <c r="G171" s="160">
        <f t="shared" si="7"/>
        <v>0</v>
      </c>
    </row>
    <row r="172" ht="21" customHeight="1" spans="1:7">
      <c r="A172" s="162">
        <v>21702</v>
      </c>
      <c r="B172" s="230" t="s">
        <v>382</v>
      </c>
      <c r="C172" s="165">
        <v>0</v>
      </c>
      <c r="D172" s="165">
        <v>0</v>
      </c>
      <c r="E172" s="165">
        <v>0</v>
      </c>
      <c r="F172" s="160">
        <f t="shared" si="6"/>
        <v>0</v>
      </c>
      <c r="G172" s="160">
        <f t="shared" si="7"/>
        <v>0</v>
      </c>
    </row>
    <row r="173" ht="21" customHeight="1" spans="1:7">
      <c r="A173" s="162">
        <v>21703</v>
      </c>
      <c r="B173" s="230" t="s">
        <v>383</v>
      </c>
      <c r="C173" s="165">
        <v>0</v>
      </c>
      <c r="D173" s="165">
        <v>0</v>
      </c>
      <c r="E173" s="165">
        <v>0</v>
      </c>
      <c r="F173" s="160">
        <f t="shared" si="6"/>
        <v>0</v>
      </c>
      <c r="G173" s="160">
        <f t="shared" si="7"/>
        <v>0</v>
      </c>
    </row>
    <row r="174" ht="21" customHeight="1" spans="1:7">
      <c r="A174" s="162">
        <v>21704</v>
      </c>
      <c r="B174" s="230" t="s">
        <v>384</v>
      </c>
      <c r="C174" s="165">
        <v>0</v>
      </c>
      <c r="D174" s="165">
        <v>0</v>
      </c>
      <c r="E174" s="165">
        <v>0</v>
      </c>
      <c r="F174" s="160">
        <f t="shared" si="6"/>
        <v>0</v>
      </c>
      <c r="G174" s="160">
        <f t="shared" si="7"/>
        <v>0</v>
      </c>
    </row>
    <row r="175" ht="21" customHeight="1" spans="1:7">
      <c r="A175" s="162">
        <v>21799</v>
      </c>
      <c r="B175" s="230" t="s">
        <v>385</v>
      </c>
      <c r="C175" s="165">
        <v>0</v>
      </c>
      <c r="D175" s="165">
        <v>0</v>
      </c>
      <c r="E175" s="165">
        <v>0</v>
      </c>
      <c r="F175" s="160">
        <f t="shared" si="6"/>
        <v>0</v>
      </c>
      <c r="G175" s="160">
        <f t="shared" si="7"/>
        <v>0</v>
      </c>
    </row>
    <row r="176" ht="21" customHeight="1" spans="1:7">
      <c r="A176" s="162">
        <v>219</v>
      </c>
      <c r="B176" s="194" t="s">
        <v>386</v>
      </c>
      <c r="C176" s="165">
        <v>0</v>
      </c>
      <c r="D176" s="165">
        <v>0</v>
      </c>
      <c r="E176" s="165">
        <v>0</v>
      </c>
      <c r="F176" s="160">
        <f t="shared" si="6"/>
        <v>0</v>
      </c>
      <c r="G176" s="160">
        <f t="shared" si="7"/>
        <v>0</v>
      </c>
    </row>
    <row r="177" ht="21" customHeight="1" spans="1:7">
      <c r="A177" s="162">
        <v>220</v>
      </c>
      <c r="B177" s="194" t="s">
        <v>387</v>
      </c>
      <c r="C177" s="212">
        <f>SUM(C178:C180)</f>
        <v>7194</v>
      </c>
      <c r="D177" s="212">
        <f>SUM(D178:D180)</f>
        <v>5278</v>
      </c>
      <c r="E177" s="212">
        <f>SUM(E178:E180)</f>
        <v>5285</v>
      </c>
      <c r="F177" s="160">
        <f t="shared" si="6"/>
        <v>0.734639977759244</v>
      </c>
      <c r="G177" s="160">
        <f t="shared" si="7"/>
        <v>1.00132625994695</v>
      </c>
    </row>
    <row r="178" ht="21" customHeight="1" spans="1:7">
      <c r="A178" s="162">
        <v>22001</v>
      </c>
      <c r="B178" s="230" t="s">
        <v>388</v>
      </c>
      <c r="C178" s="165">
        <v>7120</v>
      </c>
      <c r="D178" s="165">
        <v>5213</v>
      </c>
      <c r="E178" s="165">
        <v>5220</v>
      </c>
      <c r="F178" s="160">
        <f t="shared" si="6"/>
        <v>0.73314606741573</v>
      </c>
      <c r="G178" s="160">
        <f t="shared" si="7"/>
        <v>1.00134279685402</v>
      </c>
    </row>
    <row r="179" ht="21" customHeight="1" spans="1:7">
      <c r="A179" s="162">
        <v>22005</v>
      </c>
      <c r="B179" s="230" t="s">
        <v>389</v>
      </c>
      <c r="C179" s="165">
        <v>74</v>
      </c>
      <c r="D179" s="165">
        <v>65</v>
      </c>
      <c r="E179" s="165">
        <v>65</v>
      </c>
      <c r="F179" s="160">
        <f t="shared" si="6"/>
        <v>0.878378378378378</v>
      </c>
      <c r="G179" s="160">
        <f t="shared" si="7"/>
        <v>1</v>
      </c>
    </row>
    <row r="180" ht="21" customHeight="1" spans="1:7">
      <c r="A180" s="162">
        <v>22099</v>
      </c>
      <c r="B180" s="230" t="s">
        <v>390</v>
      </c>
      <c r="C180" s="165">
        <v>0</v>
      </c>
      <c r="D180" s="165">
        <v>0</v>
      </c>
      <c r="E180" s="165">
        <v>0</v>
      </c>
      <c r="F180" s="160">
        <f t="shared" si="6"/>
        <v>0</v>
      </c>
      <c r="G180" s="160">
        <f t="shared" si="7"/>
        <v>0</v>
      </c>
    </row>
    <row r="181" ht="21" customHeight="1" spans="1:7">
      <c r="A181" s="162">
        <v>221</v>
      </c>
      <c r="B181" s="194" t="s">
        <v>391</v>
      </c>
      <c r="C181" s="212">
        <f>SUM(C182:C184)</f>
        <v>14181</v>
      </c>
      <c r="D181" s="212">
        <f>SUM(D182:D184)</f>
        <v>8796</v>
      </c>
      <c r="E181" s="212">
        <f>SUM(E182:E184)</f>
        <v>14976</v>
      </c>
      <c r="F181" s="160">
        <f t="shared" si="6"/>
        <v>1.05606092659192</v>
      </c>
      <c r="G181" s="160">
        <f t="shared" si="7"/>
        <v>1.70259208731241</v>
      </c>
    </row>
    <row r="182" ht="21" customHeight="1" spans="1:7">
      <c r="A182" s="162">
        <v>22101</v>
      </c>
      <c r="B182" s="230" t="s">
        <v>392</v>
      </c>
      <c r="C182" s="165">
        <v>9466</v>
      </c>
      <c r="D182" s="165">
        <v>4062</v>
      </c>
      <c r="E182" s="165">
        <f>4070+6046</f>
        <v>10116</v>
      </c>
      <c r="F182" s="160">
        <f t="shared" si="6"/>
        <v>1.06866680752166</v>
      </c>
      <c r="G182" s="160">
        <f t="shared" si="7"/>
        <v>2.4903988183161</v>
      </c>
    </row>
    <row r="183" ht="21" customHeight="1" spans="1:7">
      <c r="A183" s="162">
        <v>22102</v>
      </c>
      <c r="B183" s="230" t="s">
        <v>393</v>
      </c>
      <c r="C183" s="165">
        <v>4715</v>
      </c>
      <c r="D183" s="165">
        <v>4734</v>
      </c>
      <c r="E183" s="165">
        <v>4860</v>
      </c>
      <c r="F183" s="160">
        <f t="shared" si="6"/>
        <v>1.03075291622481</v>
      </c>
      <c r="G183" s="160">
        <f t="shared" si="7"/>
        <v>1.02661596958175</v>
      </c>
    </row>
    <row r="184" ht="21" customHeight="1" spans="1:7">
      <c r="A184" s="162">
        <v>22103</v>
      </c>
      <c r="B184" s="230" t="s">
        <v>394</v>
      </c>
      <c r="C184" s="165">
        <v>0</v>
      </c>
      <c r="D184" s="165">
        <v>0</v>
      </c>
      <c r="E184" s="165">
        <v>0</v>
      </c>
      <c r="F184" s="160">
        <f t="shared" si="6"/>
        <v>0</v>
      </c>
      <c r="G184" s="160">
        <f t="shared" si="7"/>
        <v>0</v>
      </c>
    </row>
    <row r="185" ht="21" customHeight="1" spans="1:7">
      <c r="A185" s="162">
        <v>222</v>
      </c>
      <c r="B185" s="194" t="s">
        <v>395</v>
      </c>
      <c r="C185" s="212">
        <f>SUM(C186:C189)</f>
        <v>296</v>
      </c>
      <c r="D185" s="212">
        <f>SUM(D186:D189)</f>
        <v>244</v>
      </c>
      <c r="E185" s="212">
        <f>SUM(E186:E189)</f>
        <v>245</v>
      </c>
      <c r="F185" s="160">
        <f t="shared" si="6"/>
        <v>0.827702702702703</v>
      </c>
      <c r="G185" s="160">
        <f t="shared" si="7"/>
        <v>1.00409836065574</v>
      </c>
    </row>
    <row r="186" ht="21" customHeight="1" spans="1:7">
      <c r="A186" s="162">
        <v>22201</v>
      </c>
      <c r="B186" s="230" t="s">
        <v>396</v>
      </c>
      <c r="C186" s="165">
        <v>296</v>
      </c>
      <c r="D186" s="165">
        <v>244</v>
      </c>
      <c r="E186" s="165">
        <v>245</v>
      </c>
      <c r="F186" s="160">
        <f t="shared" si="6"/>
        <v>0.827702702702703</v>
      </c>
      <c r="G186" s="160">
        <f t="shared" si="7"/>
        <v>1.00409836065574</v>
      </c>
    </row>
    <row r="187" ht="21" customHeight="1" spans="1:7">
      <c r="A187" s="162">
        <v>22203</v>
      </c>
      <c r="B187" s="230" t="s">
        <v>397</v>
      </c>
      <c r="C187" s="165">
        <v>0</v>
      </c>
      <c r="D187" s="165">
        <v>0</v>
      </c>
      <c r="E187" s="165">
        <v>0</v>
      </c>
      <c r="F187" s="160">
        <f t="shared" ref="F187:F215" si="8">IFERROR(E187/C187,0)</f>
        <v>0</v>
      </c>
      <c r="G187" s="160">
        <f t="shared" ref="G187:G215" si="9">IFERROR(E187/D187,0)</f>
        <v>0</v>
      </c>
    </row>
    <row r="188" ht="21" customHeight="1" spans="1:7">
      <c r="A188" s="162">
        <v>22204</v>
      </c>
      <c r="B188" s="230" t="s">
        <v>398</v>
      </c>
      <c r="C188" s="165">
        <v>0</v>
      </c>
      <c r="D188" s="165">
        <v>0</v>
      </c>
      <c r="E188" s="165">
        <v>0</v>
      </c>
      <c r="F188" s="160">
        <f t="shared" si="8"/>
        <v>0</v>
      </c>
      <c r="G188" s="160">
        <f t="shared" si="9"/>
        <v>0</v>
      </c>
    </row>
    <row r="189" ht="21" customHeight="1" spans="1:7">
      <c r="A189" s="162">
        <v>22205</v>
      </c>
      <c r="B189" s="230" t="s">
        <v>399</v>
      </c>
      <c r="C189" s="165">
        <v>0</v>
      </c>
      <c r="D189" s="165">
        <v>0</v>
      </c>
      <c r="E189" s="165">
        <v>0</v>
      </c>
      <c r="F189" s="160">
        <f t="shared" si="8"/>
        <v>0</v>
      </c>
      <c r="G189" s="160">
        <f t="shared" si="9"/>
        <v>0</v>
      </c>
    </row>
    <row r="190" ht="21" customHeight="1" spans="1:7">
      <c r="A190" s="162">
        <v>224</v>
      </c>
      <c r="B190" s="194" t="s">
        <v>400</v>
      </c>
      <c r="C190" s="212">
        <f>SUM(C191:C197)</f>
        <v>2029</v>
      </c>
      <c r="D190" s="212">
        <f>SUM(D191:D197)</f>
        <v>1758</v>
      </c>
      <c r="E190" s="212">
        <f>SUM(E191:E197)</f>
        <v>2305</v>
      </c>
      <c r="F190" s="160">
        <f t="shared" si="8"/>
        <v>1.13602759980286</v>
      </c>
      <c r="G190" s="160">
        <f t="shared" si="9"/>
        <v>1.31114903299204</v>
      </c>
    </row>
    <row r="191" ht="21" customHeight="1" spans="1:7">
      <c r="A191" s="162">
        <v>22401</v>
      </c>
      <c r="B191" s="230" t="s">
        <v>401</v>
      </c>
      <c r="C191" s="165">
        <v>711</v>
      </c>
      <c r="D191" s="165">
        <v>618</v>
      </c>
      <c r="E191" s="165">
        <v>620</v>
      </c>
      <c r="F191" s="160">
        <f t="shared" si="8"/>
        <v>0.872011251758087</v>
      </c>
      <c r="G191" s="160">
        <f t="shared" si="9"/>
        <v>1.00323624595469</v>
      </c>
    </row>
    <row r="192" ht="21" customHeight="1" spans="1:7">
      <c r="A192" s="162">
        <v>22402</v>
      </c>
      <c r="B192" s="230" t="s">
        <v>402</v>
      </c>
      <c r="C192" s="165">
        <v>519</v>
      </c>
      <c r="D192" s="165">
        <v>656</v>
      </c>
      <c r="E192" s="165">
        <v>1200</v>
      </c>
      <c r="F192" s="160">
        <f t="shared" si="8"/>
        <v>2.3121387283237</v>
      </c>
      <c r="G192" s="160">
        <f t="shared" si="9"/>
        <v>1.82926829268293</v>
      </c>
    </row>
    <row r="193" ht="21" customHeight="1" spans="1:7">
      <c r="A193" s="162">
        <v>22404</v>
      </c>
      <c r="B193" s="230" t="s">
        <v>403</v>
      </c>
      <c r="C193" s="165">
        <v>0</v>
      </c>
      <c r="D193" s="165">
        <v>0</v>
      </c>
      <c r="E193" s="165">
        <v>0</v>
      </c>
      <c r="F193" s="160">
        <f t="shared" si="8"/>
        <v>0</v>
      </c>
      <c r="G193" s="160">
        <f t="shared" si="9"/>
        <v>0</v>
      </c>
    </row>
    <row r="194" ht="21" customHeight="1" spans="1:7">
      <c r="A194" s="162">
        <v>22405</v>
      </c>
      <c r="B194" s="230" t="s">
        <v>404</v>
      </c>
      <c r="C194" s="165">
        <v>127</v>
      </c>
      <c r="D194" s="165">
        <v>115</v>
      </c>
      <c r="E194" s="165">
        <v>116</v>
      </c>
      <c r="F194" s="160">
        <f t="shared" si="8"/>
        <v>0.913385826771654</v>
      </c>
      <c r="G194" s="160">
        <f t="shared" si="9"/>
        <v>1.00869565217391</v>
      </c>
    </row>
    <row r="195" ht="21" customHeight="1" spans="1:7">
      <c r="A195" s="162">
        <v>22406</v>
      </c>
      <c r="B195" s="230" t="s">
        <v>405</v>
      </c>
      <c r="C195" s="165">
        <v>435</v>
      </c>
      <c r="D195" s="165">
        <v>81</v>
      </c>
      <c r="E195" s="165">
        <v>81</v>
      </c>
      <c r="F195" s="160">
        <f t="shared" si="8"/>
        <v>0.186206896551724</v>
      </c>
      <c r="G195" s="160">
        <f t="shared" si="9"/>
        <v>1</v>
      </c>
    </row>
    <row r="196" ht="21" customHeight="1" spans="1:7">
      <c r="A196" s="162">
        <v>22407</v>
      </c>
      <c r="B196" s="230" t="s">
        <v>406</v>
      </c>
      <c r="C196" s="165">
        <v>235</v>
      </c>
      <c r="D196" s="165">
        <v>257</v>
      </c>
      <c r="E196" s="165">
        <v>257</v>
      </c>
      <c r="F196" s="160">
        <f t="shared" si="8"/>
        <v>1.0936170212766</v>
      </c>
      <c r="G196" s="160">
        <f t="shared" si="9"/>
        <v>1</v>
      </c>
    </row>
    <row r="197" ht="21" customHeight="1" spans="1:7">
      <c r="A197" s="162">
        <v>22499</v>
      </c>
      <c r="B197" s="230" t="s">
        <v>407</v>
      </c>
      <c r="C197" s="165">
        <v>2</v>
      </c>
      <c r="D197" s="165">
        <v>31</v>
      </c>
      <c r="E197" s="165">
        <v>31</v>
      </c>
      <c r="F197" s="160">
        <f t="shared" si="8"/>
        <v>15.5</v>
      </c>
      <c r="G197" s="160">
        <f t="shared" si="9"/>
        <v>1</v>
      </c>
    </row>
    <row r="198" ht="21" customHeight="1" spans="1:7">
      <c r="A198" s="162">
        <v>227</v>
      </c>
      <c r="B198" s="194" t="s">
        <v>408</v>
      </c>
      <c r="C198" s="212">
        <v>2100</v>
      </c>
      <c r="D198" s="212">
        <v>0</v>
      </c>
      <c r="E198" s="212">
        <v>2100</v>
      </c>
      <c r="F198" s="160">
        <f t="shared" si="8"/>
        <v>1</v>
      </c>
      <c r="G198" s="160">
        <f t="shared" si="9"/>
        <v>0</v>
      </c>
    </row>
    <row r="199" ht="21" customHeight="1" spans="1:7">
      <c r="A199" s="162">
        <v>232</v>
      </c>
      <c r="B199" s="194" t="s">
        <v>409</v>
      </c>
      <c r="C199" s="212">
        <f>SUM(C200)</f>
        <v>6442</v>
      </c>
      <c r="D199" s="212">
        <f>SUM(D200)</f>
        <v>3154</v>
      </c>
      <c r="E199" s="212">
        <f>SUM(E200)</f>
        <v>3133</v>
      </c>
      <c r="F199" s="160">
        <f t="shared" si="8"/>
        <v>0.486339646072648</v>
      </c>
      <c r="G199" s="160">
        <f t="shared" si="9"/>
        <v>0.993341788205453</v>
      </c>
    </row>
    <row r="200" ht="21" customHeight="1" spans="1:7">
      <c r="A200" s="162">
        <v>23203</v>
      </c>
      <c r="B200" s="230" t="s">
        <v>410</v>
      </c>
      <c r="C200" s="165">
        <v>6442</v>
      </c>
      <c r="D200" s="165">
        <v>3154</v>
      </c>
      <c r="E200" s="165">
        <v>3133</v>
      </c>
      <c r="F200" s="160">
        <f t="shared" si="8"/>
        <v>0.486339646072648</v>
      </c>
      <c r="G200" s="160">
        <f t="shared" si="9"/>
        <v>0.993341788205453</v>
      </c>
    </row>
    <row r="201" ht="21" customHeight="1" spans="1:7">
      <c r="A201" s="162">
        <v>233</v>
      </c>
      <c r="B201" s="194" t="s">
        <v>411</v>
      </c>
      <c r="C201" s="212">
        <f>SUM(C202)</f>
        <v>1</v>
      </c>
      <c r="D201" s="212">
        <f>SUM(D202)</f>
        <v>15</v>
      </c>
      <c r="E201" s="212">
        <f>SUM(E202)</f>
        <v>1</v>
      </c>
      <c r="F201" s="160">
        <f t="shared" si="8"/>
        <v>1</v>
      </c>
      <c r="G201" s="160">
        <f t="shared" si="9"/>
        <v>0.0666666666666667</v>
      </c>
    </row>
    <row r="202" ht="21" customHeight="1" spans="1:7">
      <c r="A202" s="162">
        <v>23303</v>
      </c>
      <c r="B202" s="230" t="s">
        <v>412</v>
      </c>
      <c r="C202" s="165">
        <v>1</v>
      </c>
      <c r="D202" s="165">
        <v>15</v>
      </c>
      <c r="E202" s="165">
        <v>1</v>
      </c>
      <c r="F202" s="160">
        <f t="shared" si="8"/>
        <v>1</v>
      </c>
      <c r="G202" s="160">
        <f t="shared" si="9"/>
        <v>0.0666666666666667</v>
      </c>
    </row>
    <row r="203" ht="21" customHeight="1" spans="1:7">
      <c r="A203" s="162" t="s">
        <v>413</v>
      </c>
      <c r="B203" s="231" t="s">
        <v>414</v>
      </c>
      <c r="C203" s="212">
        <v>0</v>
      </c>
      <c r="D203" s="212">
        <v>0</v>
      </c>
      <c r="E203" s="212">
        <v>0</v>
      </c>
      <c r="F203" s="160">
        <f t="shared" si="8"/>
        <v>0</v>
      </c>
      <c r="G203" s="160">
        <f t="shared" si="9"/>
        <v>0</v>
      </c>
    </row>
    <row r="204" ht="22.05" customHeight="1" spans="1:7">
      <c r="A204" s="162"/>
      <c r="B204" s="232" t="s">
        <v>415</v>
      </c>
      <c r="C204" s="165">
        <f>SUM(C8,C35,C36,C42,C54,C65,C76,C83,C105,C119,C135,C142,C151,C158,C166,C170,C176,C177,C181,C185,C190,C198,C199,C201,C203)</f>
        <v>206386</v>
      </c>
      <c r="D204" s="165">
        <f>SUM(D8,D35,D36,D42,D54,D65,D76,D83,D105,D119,D135,D142,D151,D158,D166,D170,D176,D177,D181,D185,D190,D198,D199,D201,D203)</f>
        <v>201986</v>
      </c>
      <c r="E204" s="165">
        <f>SUM(E8,E35,E36,E42,E54,E65,E76,E83,E105,E119,E135,E142,E151,E158,E166,E170,E176,E177,E181,E185,E190,E198,E199,E201,E203)</f>
        <v>204006</v>
      </c>
      <c r="F204" s="160">
        <f t="shared" si="8"/>
        <v>0.988468210053007</v>
      </c>
      <c r="G204" s="160">
        <f t="shared" si="9"/>
        <v>1.01000069311734</v>
      </c>
    </row>
    <row r="205" ht="27" customHeight="1" spans="1:7">
      <c r="A205" s="162">
        <v>230</v>
      </c>
      <c r="B205" s="233" t="s">
        <v>416</v>
      </c>
      <c r="C205" s="161">
        <f>SUM(C206,C209:C214)</f>
        <v>18585</v>
      </c>
      <c r="D205" s="161">
        <f>SUM(D206,D209:D214)</f>
        <v>35435</v>
      </c>
      <c r="E205" s="161">
        <f>SUM(E206,E209:E214)</f>
        <v>11459</v>
      </c>
      <c r="F205" s="160">
        <f t="shared" si="8"/>
        <v>0.616572504708098</v>
      </c>
      <c r="G205" s="160">
        <f t="shared" si="9"/>
        <v>0.323380838154367</v>
      </c>
    </row>
    <row r="206" ht="27" customHeight="1" spans="1:7">
      <c r="A206" s="162">
        <v>23006</v>
      </c>
      <c r="B206" s="230" t="s">
        <v>417</v>
      </c>
      <c r="C206" s="165">
        <f>SUM(C207:C208)</f>
        <v>4794</v>
      </c>
      <c r="D206" s="165">
        <f t="shared" ref="D206:E206" si="10">SUM(D207:D208)</f>
        <v>5947</v>
      </c>
      <c r="E206" s="165">
        <f t="shared" si="10"/>
        <v>4960</v>
      </c>
      <c r="F206" s="160">
        <f t="shared" si="8"/>
        <v>1.03462661660409</v>
      </c>
      <c r="G206" s="160">
        <f t="shared" si="9"/>
        <v>0.834033966705902</v>
      </c>
    </row>
    <row r="207" ht="27" customHeight="1" spans="1:7">
      <c r="A207" s="162" t="s">
        <v>418</v>
      </c>
      <c r="B207" s="230" t="s">
        <v>419</v>
      </c>
      <c r="C207" s="165">
        <v>0</v>
      </c>
      <c r="D207" s="165">
        <v>0</v>
      </c>
      <c r="E207" s="165">
        <v>0</v>
      </c>
      <c r="F207" s="160">
        <f t="shared" si="8"/>
        <v>0</v>
      </c>
      <c r="G207" s="160">
        <f t="shared" si="9"/>
        <v>0</v>
      </c>
    </row>
    <row r="208" ht="27" customHeight="1" spans="1:7">
      <c r="A208" s="162" t="s">
        <v>420</v>
      </c>
      <c r="B208" s="230" t="s">
        <v>421</v>
      </c>
      <c r="C208" s="165">
        <v>4794</v>
      </c>
      <c r="D208" s="165">
        <v>5947</v>
      </c>
      <c r="E208" s="165">
        <v>4960</v>
      </c>
      <c r="F208" s="160">
        <f t="shared" si="8"/>
        <v>1.03462661660409</v>
      </c>
      <c r="G208" s="160">
        <f t="shared" si="9"/>
        <v>0.834033966705902</v>
      </c>
    </row>
    <row r="209" ht="27" customHeight="1" spans="1:7">
      <c r="A209" s="162" t="s">
        <v>422</v>
      </c>
      <c r="B209" s="230" t="s">
        <v>423</v>
      </c>
      <c r="C209" s="165">
        <v>0</v>
      </c>
      <c r="D209" s="165">
        <v>4827</v>
      </c>
      <c r="E209" s="165">
        <v>4850</v>
      </c>
      <c r="F209" s="160">
        <f t="shared" si="8"/>
        <v>0</v>
      </c>
      <c r="G209" s="160">
        <f t="shared" si="9"/>
        <v>1.00476486430495</v>
      </c>
    </row>
    <row r="210" ht="27" customHeight="1" spans="1:7">
      <c r="A210" s="162" t="s">
        <v>424</v>
      </c>
      <c r="B210" s="230" t="s">
        <v>425</v>
      </c>
      <c r="C210" s="165">
        <v>0</v>
      </c>
      <c r="D210" s="165">
        <v>8482</v>
      </c>
      <c r="E210" s="165">
        <v>0</v>
      </c>
      <c r="F210" s="160">
        <f t="shared" si="8"/>
        <v>0</v>
      </c>
      <c r="G210" s="160">
        <f t="shared" si="9"/>
        <v>0</v>
      </c>
    </row>
    <row r="211" ht="27" customHeight="1" spans="1:7">
      <c r="A211" s="162">
        <v>23015</v>
      </c>
      <c r="B211" s="230" t="s">
        <v>426</v>
      </c>
      <c r="C211" s="165">
        <v>0</v>
      </c>
      <c r="D211" s="165">
        <v>860</v>
      </c>
      <c r="E211" s="165">
        <v>0</v>
      </c>
      <c r="F211" s="160">
        <f t="shared" si="8"/>
        <v>0</v>
      </c>
      <c r="G211" s="160">
        <f t="shared" si="9"/>
        <v>0</v>
      </c>
    </row>
    <row r="212" ht="27" customHeight="1" spans="1:7">
      <c r="A212" s="162" t="s">
        <v>427</v>
      </c>
      <c r="B212" s="230" t="s">
        <v>428</v>
      </c>
      <c r="C212" s="165">
        <v>0</v>
      </c>
      <c r="D212" s="165">
        <v>-72</v>
      </c>
      <c r="E212" s="165">
        <v>0</v>
      </c>
      <c r="F212" s="160">
        <f t="shared" si="8"/>
        <v>0</v>
      </c>
      <c r="G212" s="160">
        <f t="shared" si="9"/>
        <v>0</v>
      </c>
    </row>
    <row r="213" ht="27" customHeight="1" spans="1:7">
      <c r="A213" s="162" t="s">
        <v>429</v>
      </c>
      <c r="B213" s="230" t="s">
        <v>430</v>
      </c>
      <c r="C213" s="165">
        <f>12411+1380</f>
        <v>13791</v>
      </c>
      <c r="D213" s="165">
        <v>15391</v>
      </c>
      <c r="E213" s="165">
        <v>1649</v>
      </c>
      <c r="F213" s="160">
        <f t="shared" si="8"/>
        <v>0.119570734537017</v>
      </c>
      <c r="G213" s="160">
        <f t="shared" si="9"/>
        <v>0.107140536677279</v>
      </c>
    </row>
    <row r="214" ht="27" customHeight="1" spans="1:7">
      <c r="A214" s="162" t="s">
        <v>431</v>
      </c>
      <c r="B214" s="230" t="s">
        <v>432</v>
      </c>
      <c r="C214" s="165">
        <v>0</v>
      </c>
      <c r="D214" s="165">
        <v>0</v>
      </c>
      <c r="E214" s="165">
        <v>0</v>
      </c>
      <c r="F214" s="160">
        <f t="shared" si="8"/>
        <v>0</v>
      </c>
      <c r="G214" s="160">
        <f t="shared" si="9"/>
        <v>0</v>
      </c>
    </row>
    <row r="215" ht="27" customHeight="1" spans="1:7">
      <c r="A215" s="162"/>
      <c r="B215" s="234" t="s">
        <v>433</v>
      </c>
      <c r="C215" s="235">
        <f>C204+C205</f>
        <v>224971</v>
      </c>
      <c r="D215" s="235">
        <f>D204+D205</f>
        <v>237421</v>
      </c>
      <c r="E215" s="235">
        <f>E204+E205</f>
        <v>215465</v>
      </c>
      <c r="F215" s="160">
        <f t="shared" si="8"/>
        <v>0.957745664996822</v>
      </c>
      <c r="G215" s="160">
        <f t="shared" si="9"/>
        <v>0.907522923414525</v>
      </c>
    </row>
  </sheetData>
  <mergeCells count="7">
    <mergeCell ref="A4:G4"/>
    <mergeCell ref="A5:B5"/>
    <mergeCell ref="E6:G6"/>
    <mergeCell ref="A6:A7"/>
    <mergeCell ref="B6:B7"/>
    <mergeCell ref="C6:C7"/>
    <mergeCell ref="D6:D7"/>
  </mergeCells>
  <printOptions horizontalCentered="1"/>
  <pageMargins left="0.590277777777778" right="0.156944444444444" top="0.432638888888889" bottom="0.393055555555556" header="0.354166666666667" footer="0.172916666666667"/>
  <pageSetup paperSize="9" scale="85" fitToHeight="0" orientation="portrait" useFirstPageNumber="1"/>
  <headerFooter alignWithMargins="0" scaleWithDoc="0">
    <oddFooter>&amp;C第 &amp;P 页，共 &amp;N 页</oddFooter>
  </headerFooter>
  <ignoredErrors>
    <ignoredError sqref="C8:C214 D8:E8 D205:D206 D190:E190 D191:D192 D170:E170 E20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showGridLines="0" zoomScale="70" zoomScaleNormal="70" workbookViewId="0">
      <pane ySplit="7" topLeftCell="A8" activePane="bottomLeft" state="frozenSplit"/>
      <selection/>
      <selection pane="bottomLeft" activeCell="L9" sqref="L9"/>
    </sheetView>
  </sheetViews>
  <sheetFormatPr defaultColWidth="10" defaultRowHeight="13.5" customHeight="1" outlineLevelCol="6"/>
  <cols>
    <col min="1" max="1" width="13.5555555555556" style="140" customWidth="1"/>
    <col min="2" max="2" width="36" style="141" customWidth="1"/>
    <col min="3" max="3" width="12.6666666666667" style="141" customWidth="1"/>
    <col min="4" max="4" width="13.6666666666667" style="141" customWidth="1"/>
    <col min="5" max="5" width="14" style="141" customWidth="1"/>
    <col min="6" max="6" width="12.6666666666667" style="141" customWidth="1"/>
    <col min="7" max="7" width="13.2222222222222" style="141" customWidth="1"/>
    <col min="8" max="16337" width="10" style="64" customWidth="1"/>
    <col min="16338" max="16384" width="10" style="64"/>
  </cols>
  <sheetData>
    <row r="1" ht="23" customHeight="1"/>
    <row r="2" s="136" customFormat="1" ht="19.5" customHeight="1" spans="1:1">
      <c r="A2" s="143" t="s">
        <v>434</v>
      </c>
    </row>
    <row r="3" s="136" customFormat="1" ht="19.5" customHeight="1" spans="1:1">
      <c r="A3" s="210"/>
    </row>
    <row r="4" s="143" customFormat="1" ht="36" customHeight="1" spans="1:7">
      <c r="A4" s="46" t="s">
        <v>435</v>
      </c>
      <c r="B4" s="45"/>
      <c r="C4" s="45"/>
      <c r="D4" s="45"/>
      <c r="E4" s="45"/>
      <c r="F4" s="45"/>
      <c r="G4" s="45"/>
    </row>
    <row r="5" s="137" customFormat="1" ht="19.5" customHeight="1" spans="1:7">
      <c r="A5" s="147"/>
      <c r="B5" s="147"/>
      <c r="C5" s="147"/>
      <c r="D5" s="147"/>
      <c r="G5" s="176" t="s">
        <v>436</v>
      </c>
    </row>
    <row r="6" s="137" customFormat="1" ht="28.95" customHeight="1" spans="1:7">
      <c r="A6" s="177" t="s">
        <v>3</v>
      </c>
      <c r="B6" s="151" t="s">
        <v>212</v>
      </c>
      <c r="C6" s="151" t="s">
        <v>5</v>
      </c>
      <c r="D6" s="151" t="s">
        <v>6</v>
      </c>
      <c r="E6" s="152" t="s">
        <v>7</v>
      </c>
      <c r="F6" s="152"/>
      <c r="G6" s="153"/>
    </row>
    <row r="7" s="137" customFormat="1" ht="28.95" customHeight="1" spans="1:7">
      <c r="A7" s="154"/>
      <c r="B7" s="155"/>
      <c r="C7" s="155"/>
      <c r="D7" s="155"/>
      <c r="E7" s="155" t="s">
        <v>8</v>
      </c>
      <c r="F7" s="155" t="s">
        <v>9</v>
      </c>
      <c r="G7" s="155" t="s">
        <v>10</v>
      </c>
    </row>
    <row r="8" s="137" customFormat="1" ht="33" customHeight="1" spans="1:7">
      <c r="A8" s="157">
        <v>501</v>
      </c>
      <c r="B8" s="211" t="s">
        <v>437</v>
      </c>
      <c r="C8" s="212">
        <f>SUM(C9:C12)</f>
        <v>31427</v>
      </c>
      <c r="D8" s="212">
        <f>SUM(D9:D12)</f>
        <v>26980</v>
      </c>
      <c r="E8" s="212">
        <f>SUM(E9:E12)</f>
        <v>27441</v>
      </c>
      <c r="F8" s="213">
        <f>IF(C8&lt;&gt;0,E8/C8,"")</f>
        <v>0.873166385592007</v>
      </c>
      <c r="G8" s="213">
        <f>IF(D8&lt;&gt;0,E8/D8,"")</f>
        <v>1.01708673091179</v>
      </c>
    </row>
    <row r="9" s="137" customFormat="1" ht="33" customHeight="1" spans="1:7">
      <c r="A9" s="162">
        <v>50101</v>
      </c>
      <c r="B9" s="163" t="s">
        <v>438</v>
      </c>
      <c r="C9" s="164">
        <v>21536</v>
      </c>
      <c r="D9" s="164">
        <v>17564</v>
      </c>
      <c r="E9" s="164">
        <v>17940</v>
      </c>
      <c r="F9" s="213">
        <f t="shared" ref="F9:F40" si="0">IF(C9&lt;&gt;0,E9/C9,"")</f>
        <v>0.833023774145617</v>
      </c>
      <c r="G9" s="213">
        <f t="shared" ref="G9:G40" si="1">IF(D9&lt;&gt;0,E9/D9,"")</f>
        <v>1.02140742427693</v>
      </c>
    </row>
    <row r="10" s="137" customFormat="1" ht="33" customHeight="1" spans="1:7">
      <c r="A10" s="162">
        <v>50102</v>
      </c>
      <c r="B10" s="163" t="s">
        <v>439</v>
      </c>
      <c r="C10" s="164">
        <v>4747</v>
      </c>
      <c r="D10" s="164">
        <v>4951</v>
      </c>
      <c r="E10" s="164">
        <v>5001</v>
      </c>
      <c r="F10" s="213">
        <f t="shared" si="0"/>
        <v>1.05350747840742</v>
      </c>
      <c r="G10" s="213">
        <f t="shared" si="1"/>
        <v>1.01009896990507</v>
      </c>
    </row>
    <row r="11" s="137" customFormat="1" ht="33" customHeight="1" spans="1:7">
      <c r="A11" s="162">
        <v>50103</v>
      </c>
      <c r="B11" s="163" t="s">
        <v>440</v>
      </c>
      <c r="C11" s="164">
        <v>1699</v>
      </c>
      <c r="D11" s="164">
        <v>1979</v>
      </c>
      <c r="E11" s="164">
        <v>2010</v>
      </c>
      <c r="F11" s="213">
        <f t="shared" si="0"/>
        <v>1.18304885226604</v>
      </c>
      <c r="G11" s="213">
        <f t="shared" si="1"/>
        <v>1.01566447700859</v>
      </c>
    </row>
    <row r="12" s="137" customFormat="1" ht="33" customHeight="1" spans="1:7">
      <c r="A12" s="162">
        <v>50199</v>
      </c>
      <c r="B12" s="163" t="s">
        <v>441</v>
      </c>
      <c r="C12" s="164">
        <v>3445</v>
      </c>
      <c r="D12" s="164">
        <v>2486</v>
      </c>
      <c r="E12" s="164">
        <v>2490</v>
      </c>
      <c r="F12" s="213">
        <f t="shared" si="0"/>
        <v>0.722786647314949</v>
      </c>
      <c r="G12" s="213">
        <f t="shared" si="1"/>
        <v>1.00160901045857</v>
      </c>
    </row>
    <row r="13" s="137" customFormat="1" ht="33" customHeight="1" spans="1:7">
      <c r="A13" s="157">
        <v>502</v>
      </c>
      <c r="B13" s="211" t="s">
        <v>442</v>
      </c>
      <c r="C13" s="212">
        <f>SUM(C14:C23)</f>
        <v>18133</v>
      </c>
      <c r="D13" s="212">
        <f>SUM(D14:D23)</f>
        <v>17037</v>
      </c>
      <c r="E13" s="212">
        <f>SUM(E14:E23)</f>
        <v>16711</v>
      </c>
      <c r="F13" s="213">
        <f t="shared" si="0"/>
        <v>0.921579440798544</v>
      </c>
      <c r="G13" s="213">
        <f t="shared" si="1"/>
        <v>0.98086517579386</v>
      </c>
    </row>
    <row r="14" s="137" customFormat="1" ht="33" customHeight="1" spans="1:7">
      <c r="A14" s="162">
        <v>50201</v>
      </c>
      <c r="B14" s="163" t="s">
        <v>443</v>
      </c>
      <c r="C14" s="164">
        <v>7344</v>
      </c>
      <c r="D14" s="164">
        <v>6416</v>
      </c>
      <c r="E14" s="164">
        <v>6280</v>
      </c>
      <c r="F14" s="213">
        <f t="shared" si="0"/>
        <v>0.855119825708061</v>
      </c>
      <c r="G14" s="213">
        <f t="shared" si="1"/>
        <v>0.978802992518703</v>
      </c>
    </row>
    <row r="15" s="137" customFormat="1" ht="33" customHeight="1" spans="1:7">
      <c r="A15" s="162">
        <v>50202</v>
      </c>
      <c r="B15" s="163" t="s">
        <v>444</v>
      </c>
      <c r="C15" s="164">
        <v>195</v>
      </c>
      <c r="D15" s="164">
        <v>162</v>
      </c>
      <c r="E15" s="164">
        <v>162</v>
      </c>
      <c r="F15" s="213">
        <f t="shared" si="0"/>
        <v>0.830769230769231</v>
      </c>
      <c r="G15" s="213">
        <f t="shared" si="1"/>
        <v>1</v>
      </c>
    </row>
    <row r="16" s="137" customFormat="1" ht="33" customHeight="1" spans="1:7">
      <c r="A16" s="162">
        <v>50203</v>
      </c>
      <c r="B16" s="163" t="s">
        <v>445</v>
      </c>
      <c r="C16" s="164">
        <v>183</v>
      </c>
      <c r="D16" s="164">
        <v>315</v>
      </c>
      <c r="E16" s="164">
        <v>318</v>
      </c>
      <c r="F16" s="213">
        <f t="shared" si="0"/>
        <v>1.73770491803279</v>
      </c>
      <c r="G16" s="213">
        <f t="shared" si="1"/>
        <v>1.00952380952381</v>
      </c>
    </row>
    <row r="17" s="137" customFormat="1" ht="33" customHeight="1" spans="1:7">
      <c r="A17" s="162">
        <v>50204</v>
      </c>
      <c r="B17" s="163" t="s">
        <v>446</v>
      </c>
      <c r="C17" s="164">
        <v>152</v>
      </c>
      <c r="D17" s="164">
        <v>397</v>
      </c>
      <c r="E17" s="164">
        <v>380</v>
      </c>
      <c r="F17" s="213">
        <f t="shared" si="0"/>
        <v>2.5</v>
      </c>
      <c r="G17" s="213">
        <f t="shared" si="1"/>
        <v>0.957178841309824</v>
      </c>
    </row>
    <row r="18" s="137" customFormat="1" ht="33" customHeight="1" spans="1:7">
      <c r="A18" s="162">
        <v>50205</v>
      </c>
      <c r="B18" s="163" t="s">
        <v>447</v>
      </c>
      <c r="C18" s="164">
        <v>4687</v>
      </c>
      <c r="D18" s="164">
        <v>9004</v>
      </c>
      <c r="E18" s="164">
        <v>8820</v>
      </c>
      <c r="F18" s="213">
        <f t="shared" si="0"/>
        <v>1.88180072541071</v>
      </c>
      <c r="G18" s="213">
        <f t="shared" si="1"/>
        <v>0.979564637938694</v>
      </c>
    </row>
    <row r="19" s="137" customFormat="1" ht="33" customHeight="1" spans="1:7">
      <c r="A19" s="162">
        <v>50206</v>
      </c>
      <c r="B19" s="163" t="s">
        <v>448</v>
      </c>
      <c r="C19" s="164">
        <v>65</v>
      </c>
      <c r="D19" s="164">
        <v>78</v>
      </c>
      <c r="E19" s="164">
        <v>79</v>
      </c>
      <c r="F19" s="213">
        <f t="shared" si="0"/>
        <v>1.21538461538462</v>
      </c>
      <c r="G19" s="213">
        <f t="shared" si="1"/>
        <v>1.01282051282051</v>
      </c>
    </row>
    <row r="20" s="137" customFormat="1" ht="33" customHeight="1" spans="1:7">
      <c r="A20" s="162">
        <v>50207</v>
      </c>
      <c r="B20" s="163" t="s">
        <v>449</v>
      </c>
      <c r="C20" s="164">
        <v>0</v>
      </c>
      <c r="D20" s="164">
        <v>0</v>
      </c>
      <c r="E20" s="164">
        <v>0</v>
      </c>
      <c r="F20" s="213" t="str">
        <f t="shared" si="0"/>
        <v/>
      </c>
      <c r="G20" s="213" t="str">
        <f t="shared" si="1"/>
        <v/>
      </c>
    </row>
    <row r="21" s="137" customFormat="1" ht="33" customHeight="1" spans="1:7">
      <c r="A21" s="162">
        <v>50208</v>
      </c>
      <c r="B21" s="163" t="s">
        <v>450</v>
      </c>
      <c r="C21" s="164">
        <v>254</v>
      </c>
      <c r="D21" s="164">
        <v>361</v>
      </c>
      <c r="E21" s="164">
        <v>365</v>
      </c>
      <c r="F21" s="213">
        <f t="shared" si="0"/>
        <v>1.43700787401575</v>
      </c>
      <c r="G21" s="213">
        <f t="shared" si="1"/>
        <v>1.01108033240997</v>
      </c>
    </row>
    <row r="22" s="137" customFormat="1" ht="33" customHeight="1" spans="1:7">
      <c r="A22" s="162">
        <v>50209</v>
      </c>
      <c r="B22" s="163" t="s">
        <v>451</v>
      </c>
      <c r="C22" s="164">
        <v>141</v>
      </c>
      <c r="D22" s="164">
        <v>161</v>
      </c>
      <c r="E22" s="164">
        <v>163</v>
      </c>
      <c r="F22" s="213">
        <f t="shared" si="0"/>
        <v>1.15602836879433</v>
      </c>
      <c r="G22" s="213">
        <f t="shared" si="1"/>
        <v>1.01242236024845</v>
      </c>
    </row>
    <row r="23" s="137" customFormat="1" ht="33" customHeight="1" spans="1:7">
      <c r="A23" s="162">
        <v>50299</v>
      </c>
      <c r="B23" s="163" t="s">
        <v>452</v>
      </c>
      <c r="C23" s="164">
        <v>5112</v>
      </c>
      <c r="D23" s="164">
        <v>143</v>
      </c>
      <c r="E23" s="164">
        <v>144</v>
      </c>
      <c r="F23" s="213">
        <f t="shared" si="0"/>
        <v>0.028169014084507</v>
      </c>
      <c r="G23" s="213">
        <f t="shared" si="1"/>
        <v>1.00699300699301</v>
      </c>
    </row>
    <row r="24" s="137" customFormat="1" ht="33" customHeight="1" spans="1:7">
      <c r="A24" s="157">
        <v>503</v>
      </c>
      <c r="B24" s="211" t="s">
        <v>453</v>
      </c>
      <c r="C24" s="212">
        <f>SUM(C25:C31)</f>
        <v>31706</v>
      </c>
      <c r="D24" s="212">
        <f>SUM(D25:D31)</f>
        <v>39559</v>
      </c>
      <c r="E24" s="212">
        <f>SUM(E25:E31)</f>
        <v>38926</v>
      </c>
      <c r="F24" s="213">
        <f t="shared" si="0"/>
        <v>1.22771715132782</v>
      </c>
      <c r="G24" s="213">
        <f t="shared" si="1"/>
        <v>0.983998584392932</v>
      </c>
    </row>
    <row r="25" s="137" customFormat="1" ht="33" customHeight="1" spans="1:7">
      <c r="A25" s="162">
        <v>50301</v>
      </c>
      <c r="B25" s="163" t="s">
        <v>454</v>
      </c>
      <c r="C25" s="164">
        <v>880</v>
      </c>
      <c r="D25" s="164">
        <v>4</v>
      </c>
      <c r="E25" s="164">
        <v>4</v>
      </c>
      <c r="F25" s="213">
        <f t="shared" si="0"/>
        <v>0.00454545454545455</v>
      </c>
      <c r="G25" s="213">
        <f t="shared" si="1"/>
        <v>1</v>
      </c>
    </row>
    <row r="26" s="137" customFormat="1" ht="33" customHeight="1" spans="1:7">
      <c r="A26" s="162">
        <v>50302</v>
      </c>
      <c r="B26" s="163" t="s">
        <v>455</v>
      </c>
      <c r="C26" s="164">
        <v>15026</v>
      </c>
      <c r="D26" s="164">
        <v>36021</v>
      </c>
      <c r="E26" s="164">
        <v>35381</v>
      </c>
      <c r="F26" s="213">
        <f t="shared" si="0"/>
        <v>2.35465193664315</v>
      </c>
      <c r="G26" s="213">
        <f t="shared" si="1"/>
        <v>0.982232586546737</v>
      </c>
    </row>
    <row r="27" s="137" customFormat="1" ht="33" customHeight="1" spans="1:7">
      <c r="A27" s="162">
        <v>50303</v>
      </c>
      <c r="B27" s="163" t="s">
        <v>456</v>
      </c>
      <c r="C27" s="164">
        <v>200</v>
      </c>
      <c r="D27" s="164">
        <v>114</v>
      </c>
      <c r="E27" s="164">
        <v>115</v>
      </c>
      <c r="F27" s="213">
        <f t="shared" si="0"/>
        <v>0.575</v>
      </c>
      <c r="G27" s="213">
        <f t="shared" si="1"/>
        <v>1.00877192982456</v>
      </c>
    </row>
    <row r="28" s="137" customFormat="1" ht="33" customHeight="1" spans="1:7">
      <c r="A28" s="162">
        <v>50305</v>
      </c>
      <c r="B28" s="163" t="s">
        <v>457</v>
      </c>
      <c r="C28" s="164">
        <v>3036</v>
      </c>
      <c r="D28" s="164">
        <v>1612</v>
      </c>
      <c r="E28" s="164">
        <v>1600</v>
      </c>
      <c r="F28" s="213">
        <f t="shared" si="0"/>
        <v>0.527009222661397</v>
      </c>
      <c r="G28" s="213">
        <f t="shared" si="1"/>
        <v>0.992555831265509</v>
      </c>
    </row>
    <row r="29" s="137" customFormat="1" ht="33" customHeight="1" spans="1:7">
      <c r="A29" s="162">
        <v>50306</v>
      </c>
      <c r="B29" s="163" t="s">
        <v>458</v>
      </c>
      <c r="C29" s="164">
        <v>394</v>
      </c>
      <c r="D29" s="164">
        <v>1210</v>
      </c>
      <c r="E29" s="164">
        <v>1222</v>
      </c>
      <c r="F29" s="213">
        <f t="shared" si="0"/>
        <v>3.10152284263959</v>
      </c>
      <c r="G29" s="213">
        <f t="shared" si="1"/>
        <v>1.0099173553719</v>
      </c>
    </row>
    <row r="30" s="137" customFormat="1" ht="33" customHeight="1" spans="1:7">
      <c r="A30" s="162">
        <v>50307</v>
      </c>
      <c r="B30" s="163" t="s">
        <v>459</v>
      </c>
      <c r="C30" s="164">
        <v>770</v>
      </c>
      <c r="D30" s="164">
        <v>514</v>
      </c>
      <c r="E30" s="164">
        <v>519</v>
      </c>
      <c r="F30" s="213">
        <f t="shared" si="0"/>
        <v>0.674025974025974</v>
      </c>
      <c r="G30" s="213">
        <f t="shared" si="1"/>
        <v>1.00972762645914</v>
      </c>
    </row>
    <row r="31" s="137" customFormat="1" ht="33" customHeight="1" spans="1:7">
      <c r="A31" s="162">
        <v>50399</v>
      </c>
      <c r="B31" s="163" t="s">
        <v>460</v>
      </c>
      <c r="C31" s="164">
        <v>11400</v>
      </c>
      <c r="D31" s="164">
        <v>84</v>
      </c>
      <c r="E31" s="164">
        <v>85</v>
      </c>
      <c r="F31" s="213">
        <f t="shared" si="0"/>
        <v>0.00745614035087719</v>
      </c>
      <c r="G31" s="213">
        <f t="shared" si="1"/>
        <v>1.01190476190476</v>
      </c>
    </row>
    <row r="32" s="137" customFormat="1" ht="33" customHeight="1" spans="1:7">
      <c r="A32" s="157">
        <v>504</v>
      </c>
      <c r="B32" s="211" t="s">
        <v>461</v>
      </c>
      <c r="C32" s="212">
        <f>SUM(C33:C38)</f>
        <v>2514</v>
      </c>
      <c r="D32" s="212">
        <f>SUM(D33:D38)</f>
        <v>14692</v>
      </c>
      <c r="E32" s="212">
        <f>SUM(E33:E38)</f>
        <v>14262</v>
      </c>
      <c r="F32" s="213">
        <f t="shared" si="0"/>
        <v>5.67303102625298</v>
      </c>
      <c r="G32" s="213">
        <f t="shared" si="1"/>
        <v>0.970732371358562</v>
      </c>
    </row>
    <row r="33" s="137" customFormat="1" ht="33" customHeight="1" spans="1:7">
      <c r="A33" s="162">
        <v>50401</v>
      </c>
      <c r="B33" s="163" t="s">
        <v>454</v>
      </c>
      <c r="C33" s="164">
        <v>1998</v>
      </c>
      <c r="D33" s="164">
        <v>2751</v>
      </c>
      <c r="E33" s="164">
        <v>2680</v>
      </c>
      <c r="F33" s="213">
        <f t="shared" si="0"/>
        <v>1.34134134134134</v>
      </c>
      <c r="G33" s="213">
        <f t="shared" si="1"/>
        <v>0.974191203198837</v>
      </c>
    </row>
    <row r="34" s="137" customFormat="1" ht="33" customHeight="1" spans="1:7">
      <c r="A34" s="162">
        <v>50402</v>
      </c>
      <c r="B34" s="163" t="s">
        <v>455</v>
      </c>
      <c r="C34" s="164">
        <v>480</v>
      </c>
      <c r="D34" s="164">
        <v>11941</v>
      </c>
      <c r="E34" s="164">
        <v>11582</v>
      </c>
      <c r="F34" s="213">
        <f t="shared" si="0"/>
        <v>24.1291666666667</v>
      </c>
      <c r="G34" s="213">
        <f t="shared" si="1"/>
        <v>0.969935516288418</v>
      </c>
    </row>
    <row r="35" s="137" customFormat="1" ht="33" customHeight="1" spans="1:7">
      <c r="A35" s="162">
        <v>50403</v>
      </c>
      <c r="B35" s="163" t="s">
        <v>456</v>
      </c>
      <c r="C35" s="164">
        <v>0</v>
      </c>
      <c r="D35" s="164">
        <v>0</v>
      </c>
      <c r="E35" s="164">
        <v>0</v>
      </c>
      <c r="F35" s="213" t="str">
        <f t="shared" si="0"/>
        <v/>
      </c>
      <c r="G35" s="213" t="str">
        <f t="shared" si="1"/>
        <v/>
      </c>
    </row>
    <row r="36" s="137" customFormat="1" ht="33" customHeight="1" spans="1:7">
      <c r="A36" s="162">
        <v>50404</v>
      </c>
      <c r="B36" s="163" t="s">
        <v>458</v>
      </c>
      <c r="C36" s="164">
        <v>15</v>
      </c>
      <c r="D36" s="164">
        <v>0</v>
      </c>
      <c r="E36" s="164">
        <v>0</v>
      </c>
      <c r="F36" s="213">
        <f t="shared" si="0"/>
        <v>0</v>
      </c>
      <c r="G36" s="213" t="str">
        <f t="shared" si="1"/>
        <v/>
      </c>
    </row>
    <row r="37" s="137" customFormat="1" ht="33" customHeight="1" spans="1:7">
      <c r="A37" s="162">
        <v>50405</v>
      </c>
      <c r="B37" s="163" t="s">
        <v>459</v>
      </c>
      <c r="C37" s="164">
        <v>0</v>
      </c>
      <c r="D37" s="164">
        <v>0</v>
      </c>
      <c r="E37" s="164">
        <v>0</v>
      </c>
      <c r="F37" s="213" t="str">
        <f t="shared" si="0"/>
        <v/>
      </c>
      <c r="G37" s="213" t="str">
        <f t="shared" si="1"/>
        <v/>
      </c>
    </row>
    <row r="38" s="137" customFormat="1" ht="33" customHeight="1" spans="1:7">
      <c r="A38" s="162">
        <v>50499</v>
      </c>
      <c r="B38" s="163" t="s">
        <v>460</v>
      </c>
      <c r="C38" s="164">
        <v>21</v>
      </c>
      <c r="D38" s="164">
        <v>0</v>
      </c>
      <c r="E38" s="164">
        <v>0</v>
      </c>
      <c r="F38" s="213">
        <f t="shared" si="0"/>
        <v>0</v>
      </c>
      <c r="G38" s="213" t="str">
        <f t="shared" si="1"/>
        <v/>
      </c>
    </row>
    <row r="39" s="137" customFormat="1" ht="33" customHeight="1" spans="1:7">
      <c r="A39" s="157">
        <v>505</v>
      </c>
      <c r="B39" s="211" t="s">
        <v>462</v>
      </c>
      <c r="C39" s="212">
        <f>SUM(C40:C42)</f>
        <v>59708</v>
      </c>
      <c r="D39" s="212">
        <f>SUM(D40:D42)</f>
        <v>55290</v>
      </c>
      <c r="E39" s="212">
        <f>SUM(E40:E42)</f>
        <v>56110</v>
      </c>
      <c r="F39" s="213">
        <f t="shared" si="0"/>
        <v>0.939740068332552</v>
      </c>
      <c r="G39" s="213">
        <f t="shared" si="1"/>
        <v>1.01483089166215</v>
      </c>
    </row>
    <row r="40" s="137" customFormat="1" ht="33" customHeight="1" spans="1:7">
      <c r="A40" s="162">
        <v>50501</v>
      </c>
      <c r="B40" s="163" t="s">
        <v>463</v>
      </c>
      <c r="C40" s="164">
        <v>52258</v>
      </c>
      <c r="D40" s="164">
        <v>48484</v>
      </c>
      <c r="E40" s="164">
        <v>49290</v>
      </c>
      <c r="F40" s="213">
        <f t="shared" si="0"/>
        <v>0.943204868154158</v>
      </c>
      <c r="G40" s="213">
        <f t="shared" si="1"/>
        <v>1.01662404092072</v>
      </c>
    </row>
    <row r="41" s="137" customFormat="1" ht="33" customHeight="1" spans="1:7">
      <c r="A41" s="162">
        <v>50502</v>
      </c>
      <c r="B41" s="163" t="s">
        <v>464</v>
      </c>
      <c r="C41" s="164">
        <v>7450</v>
      </c>
      <c r="D41" s="164">
        <v>6806</v>
      </c>
      <c r="E41" s="164">
        <v>6820</v>
      </c>
      <c r="F41" s="213">
        <f t="shared" ref="F41:F76" si="2">IF(C41&lt;&gt;0,E41/C41,"")</f>
        <v>0.915436241610738</v>
      </c>
      <c r="G41" s="213">
        <f t="shared" ref="G41:G76" si="3">IF(D41&lt;&gt;0,E41/D41,"")</f>
        <v>1.00205700852189</v>
      </c>
    </row>
    <row r="42" s="137" customFormat="1" ht="33" customHeight="1" spans="1:7">
      <c r="A42" s="162">
        <v>50599</v>
      </c>
      <c r="B42" s="163" t="s">
        <v>465</v>
      </c>
      <c r="C42" s="164">
        <v>0</v>
      </c>
      <c r="D42" s="164">
        <v>0</v>
      </c>
      <c r="E42" s="164">
        <v>0</v>
      </c>
      <c r="F42" s="213" t="str">
        <f t="shared" si="2"/>
        <v/>
      </c>
      <c r="G42" s="213" t="str">
        <f t="shared" si="3"/>
        <v/>
      </c>
    </row>
    <row r="43" s="137" customFormat="1" ht="33" customHeight="1" spans="1:7">
      <c r="A43" s="157">
        <v>506</v>
      </c>
      <c r="B43" s="211" t="s">
        <v>466</v>
      </c>
      <c r="C43" s="212">
        <f>SUM(C44:C45)</f>
        <v>17590</v>
      </c>
      <c r="D43" s="212">
        <f>SUM(D44:D45)</f>
        <v>5333</v>
      </c>
      <c r="E43" s="212">
        <f>SUM(E44:E45)</f>
        <v>5300</v>
      </c>
      <c r="F43" s="213">
        <f t="shared" si="2"/>
        <v>0.301307561114269</v>
      </c>
      <c r="G43" s="213">
        <f t="shared" si="3"/>
        <v>0.993812113257079</v>
      </c>
    </row>
    <row r="44" s="137" customFormat="1" ht="33" customHeight="1" spans="1:7">
      <c r="A44" s="162">
        <v>50601</v>
      </c>
      <c r="B44" s="163" t="s">
        <v>467</v>
      </c>
      <c r="C44" s="164">
        <v>14675</v>
      </c>
      <c r="D44" s="164">
        <v>3558</v>
      </c>
      <c r="E44" s="164">
        <v>3560</v>
      </c>
      <c r="F44" s="213">
        <f t="shared" si="2"/>
        <v>0.242589437819421</v>
      </c>
      <c r="G44" s="213">
        <f t="shared" si="3"/>
        <v>1.00056211354694</v>
      </c>
    </row>
    <row r="45" s="137" customFormat="1" ht="33" customHeight="1" spans="1:7">
      <c r="A45" s="162">
        <v>50602</v>
      </c>
      <c r="B45" s="163" t="s">
        <v>468</v>
      </c>
      <c r="C45" s="164">
        <v>2915</v>
      </c>
      <c r="D45" s="164">
        <v>1775</v>
      </c>
      <c r="E45" s="164">
        <v>1740</v>
      </c>
      <c r="F45" s="213">
        <f t="shared" si="2"/>
        <v>0.596912521440823</v>
      </c>
      <c r="G45" s="213">
        <f t="shared" si="3"/>
        <v>0.980281690140845</v>
      </c>
    </row>
    <row r="46" s="137" customFormat="1" ht="33" customHeight="1" spans="1:7">
      <c r="A46" s="157">
        <v>507</v>
      </c>
      <c r="B46" s="211" t="s">
        <v>469</v>
      </c>
      <c r="C46" s="212">
        <f>SUM(C47:C49)</f>
        <v>5970</v>
      </c>
      <c r="D46" s="212">
        <f>SUM(D47:D49)</f>
        <v>3564</v>
      </c>
      <c r="E46" s="212">
        <f>SUM(E47:E49)</f>
        <v>3570</v>
      </c>
      <c r="F46" s="213">
        <f t="shared" si="2"/>
        <v>0.597989949748744</v>
      </c>
      <c r="G46" s="213">
        <f t="shared" si="3"/>
        <v>1.0016835016835</v>
      </c>
    </row>
    <row r="47" s="137" customFormat="1" ht="33" customHeight="1" spans="1:7">
      <c r="A47" s="162">
        <v>50701</v>
      </c>
      <c r="B47" s="163" t="s">
        <v>470</v>
      </c>
      <c r="C47" s="164">
        <v>410</v>
      </c>
      <c r="D47" s="164">
        <v>2663</v>
      </c>
      <c r="E47" s="164">
        <v>2660</v>
      </c>
      <c r="F47" s="213">
        <f t="shared" si="2"/>
        <v>6.48780487804878</v>
      </c>
      <c r="G47" s="213">
        <f t="shared" si="3"/>
        <v>0.998873450995118</v>
      </c>
    </row>
    <row r="48" s="137" customFormat="1" ht="33" customHeight="1" spans="1:7">
      <c r="A48" s="162">
        <v>50702</v>
      </c>
      <c r="B48" s="163" t="s">
        <v>471</v>
      </c>
      <c r="C48" s="164">
        <v>1052</v>
      </c>
      <c r="D48" s="164">
        <v>901</v>
      </c>
      <c r="E48" s="164">
        <v>910</v>
      </c>
      <c r="F48" s="213">
        <f t="shared" si="2"/>
        <v>0.865019011406844</v>
      </c>
      <c r="G48" s="213">
        <f t="shared" si="3"/>
        <v>1.00998890122087</v>
      </c>
    </row>
    <row r="49" s="137" customFormat="1" ht="33" customHeight="1" spans="1:7">
      <c r="A49" s="162">
        <v>50799</v>
      </c>
      <c r="B49" s="163" t="s">
        <v>472</v>
      </c>
      <c r="C49" s="164">
        <v>4508</v>
      </c>
      <c r="D49" s="164">
        <v>0</v>
      </c>
      <c r="E49" s="164">
        <v>0</v>
      </c>
      <c r="F49" s="213">
        <f t="shared" si="2"/>
        <v>0</v>
      </c>
      <c r="G49" s="213" t="str">
        <f t="shared" si="3"/>
        <v/>
      </c>
    </row>
    <row r="50" s="137" customFormat="1" ht="33" customHeight="1" spans="1:7">
      <c r="A50" s="157">
        <v>508</v>
      </c>
      <c r="B50" s="211" t="s">
        <v>473</v>
      </c>
      <c r="C50" s="212">
        <f>SUM(C51:C54)</f>
        <v>0</v>
      </c>
      <c r="D50" s="212">
        <f>SUM(D51:D54)</f>
        <v>0</v>
      </c>
      <c r="E50" s="212">
        <f>SUM(E51:E54)</f>
        <v>0</v>
      </c>
      <c r="F50" s="213" t="str">
        <f t="shared" si="2"/>
        <v/>
      </c>
      <c r="G50" s="213" t="str">
        <f t="shared" si="3"/>
        <v/>
      </c>
    </row>
    <row r="51" s="137" customFormat="1" ht="33" customHeight="1" spans="1:7">
      <c r="A51" s="162" t="s">
        <v>474</v>
      </c>
      <c r="B51" s="163" t="s">
        <v>475</v>
      </c>
      <c r="C51" s="214">
        <v>0</v>
      </c>
      <c r="D51" s="164">
        <v>0</v>
      </c>
      <c r="E51" s="214">
        <v>0</v>
      </c>
      <c r="F51" s="213" t="str">
        <f t="shared" si="2"/>
        <v/>
      </c>
      <c r="G51" s="213" t="str">
        <f t="shared" si="3"/>
        <v/>
      </c>
    </row>
    <row r="52" s="137" customFormat="1" ht="33" customHeight="1" spans="1:7">
      <c r="A52" s="162" t="s">
        <v>476</v>
      </c>
      <c r="B52" s="163" t="s">
        <v>477</v>
      </c>
      <c r="C52" s="214">
        <v>0</v>
      </c>
      <c r="D52" s="164">
        <v>0</v>
      </c>
      <c r="E52" s="214">
        <v>0</v>
      </c>
      <c r="F52" s="213" t="str">
        <f t="shared" si="2"/>
        <v/>
      </c>
      <c r="G52" s="213" t="str">
        <f t="shared" si="3"/>
        <v/>
      </c>
    </row>
    <row r="53" s="137" customFormat="1" ht="33" customHeight="1" spans="1:7">
      <c r="A53" s="162" t="s">
        <v>478</v>
      </c>
      <c r="B53" s="163" t="s">
        <v>479</v>
      </c>
      <c r="C53" s="214">
        <v>0</v>
      </c>
      <c r="D53" s="164">
        <v>0</v>
      </c>
      <c r="E53" s="214">
        <v>0</v>
      </c>
      <c r="F53" s="213" t="str">
        <f t="shared" si="2"/>
        <v/>
      </c>
      <c r="G53" s="213" t="str">
        <f t="shared" si="3"/>
        <v/>
      </c>
    </row>
    <row r="54" s="137" customFormat="1" ht="33" customHeight="1" spans="1:7">
      <c r="A54" s="162" t="s">
        <v>480</v>
      </c>
      <c r="B54" s="163" t="s">
        <v>481</v>
      </c>
      <c r="C54" s="214">
        <v>0</v>
      </c>
      <c r="D54" s="164">
        <v>0</v>
      </c>
      <c r="E54" s="214">
        <v>0</v>
      </c>
      <c r="F54" s="213" t="str">
        <f t="shared" si="2"/>
        <v/>
      </c>
      <c r="G54" s="213" t="str">
        <f t="shared" si="3"/>
        <v/>
      </c>
    </row>
    <row r="55" s="137" customFormat="1" ht="33" customHeight="1" spans="1:7">
      <c r="A55" s="157">
        <v>509</v>
      </c>
      <c r="B55" s="211" t="s">
        <v>482</v>
      </c>
      <c r="C55" s="212">
        <f>SUM(C56:C60)</f>
        <v>24950</v>
      </c>
      <c r="D55" s="212">
        <f>SUM(D56:D60)</f>
        <v>29141</v>
      </c>
      <c r="E55" s="212">
        <f>SUM(E56:E60)</f>
        <v>29212</v>
      </c>
      <c r="F55" s="213">
        <f t="shared" si="2"/>
        <v>1.17082164328657</v>
      </c>
      <c r="G55" s="213">
        <f t="shared" si="3"/>
        <v>1.00243642977249</v>
      </c>
    </row>
    <row r="56" s="137" customFormat="1" ht="33" customHeight="1" spans="1:7">
      <c r="A56" s="162">
        <v>50901</v>
      </c>
      <c r="B56" s="163" t="s">
        <v>483</v>
      </c>
      <c r="C56" s="164">
        <v>9765</v>
      </c>
      <c r="D56" s="164">
        <v>15072</v>
      </c>
      <c r="E56" s="164">
        <v>15100</v>
      </c>
      <c r="F56" s="213">
        <f t="shared" si="2"/>
        <v>1.5463389656938</v>
      </c>
      <c r="G56" s="213">
        <f t="shared" si="3"/>
        <v>1.00185774946921</v>
      </c>
    </row>
    <row r="57" s="137" customFormat="1" ht="33" customHeight="1" spans="1:7">
      <c r="A57" s="162">
        <v>50902</v>
      </c>
      <c r="B57" s="163" t="s">
        <v>484</v>
      </c>
      <c r="C57" s="164">
        <v>1085</v>
      </c>
      <c r="D57" s="164">
        <v>1776</v>
      </c>
      <c r="E57" s="164">
        <v>1794</v>
      </c>
      <c r="F57" s="213">
        <f t="shared" si="2"/>
        <v>1.65345622119816</v>
      </c>
      <c r="G57" s="213">
        <f t="shared" si="3"/>
        <v>1.01013513513514</v>
      </c>
    </row>
    <row r="58" s="137" customFormat="1" ht="33" customHeight="1" spans="1:7">
      <c r="A58" s="162">
        <v>50903</v>
      </c>
      <c r="B58" s="163" t="s">
        <v>485</v>
      </c>
      <c r="C58" s="164">
        <v>4641</v>
      </c>
      <c r="D58" s="164">
        <v>7345</v>
      </c>
      <c r="E58" s="164">
        <v>7320</v>
      </c>
      <c r="F58" s="213">
        <f t="shared" si="2"/>
        <v>1.57724628312864</v>
      </c>
      <c r="G58" s="213">
        <f t="shared" si="3"/>
        <v>0.996596324029952</v>
      </c>
    </row>
    <row r="59" s="137" customFormat="1" ht="33" customHeight="1" spans="1:7">
      <c r="A59" s="162">
        <v>50905</v>
      </c>
      <c r="B59" s="163" t="s">
        <v>486</v>
      </c>
      <c r="C59" s="164">
        <v>4685</v>
      </c>
      <c r="D59" s="164">
        <v>4794</v>
      </c>
      <c r="E59" s="164">
        <v>4842</v>
      </c>
      <c r="F59" s="213">
        <f t="shared" si="2"/>
        <v>1.03351120597652</v>
      </c>
      <c r="G59" s="213">
        <f t="shared" si="3"/>
        <v>1.01001251564456</v>
      </c>
    </row>
    <row r="60" s="137" customFormat="1" ht="33" customHeight="1" spans="1:7">
      <c r="A60" s="162">
        <v>50999</v>
      </c>
      <c r="B60" s="163" t="s">
        <v>487</v>
      </c>
      <c r="C60" s="164">
        <v>4774</v>
      </c>
      <c r="D60" s="164">
        <v>154</v>
      </c>
      <c r="E60" s="164">
        <v>156</v>
      </c>
      <c r="F60" s="213">
        <f t="shared" si="2"/>
        <v>0.0326770004189359</v>
      </c>
      <c r="G60" s="213">
        <f t="shared" si="3"/>
        <v>1.01298701298701</v>
      </c>
    </row>
    <row r="61" s="137" customFormat="1" ht="33" customHeight="1" spans="1:7">
      <c r="A61" s="157">
        <v>510</v>
      </c>
      <c r="B61" s="211" t="s">
        <v>488</v>
      </c>
      <c r="C61" s="212">
        <f>SUM(C62:C64)</f>
        <v>5845</v>
      </c>
      <c r="D61" s="212">
        <f>SUM(D62:D64)</f>
        <v>7221</v>
      </c>
      <c r="E61" s="212">
        <f>SUM(E62:E64)</f>
        <v>7240</v>
      </c>
      <c r="F61" s="213">
        <f t="shared" si="2"/>
        <v>1.23866552609068</v>
      </c>
      <c r="G61" s="213">
        <f t="shared" si="3"/>
        <v>1.00263121451323</v>
      </c>
    </row>
    <row r="62" ht="33" customHeight="1" spans="1:7">
      <c r="A62" s="162">
        <v>51002</v>
      </c>
      <c r="B62" s="163" t="s">
        <v>489</v>
      </c>
      <c r="C62" s="164">
        <f>15338-9100-393</f>
        <v>5845</v>
      </c>
      <c r="D62" s="164">
        <v>7132</v>
      </c>
      <c r="E62" s="164">
        <v>7150</v>
      </c>
      <c r="F62" s="213">
        <f t="shared" si="2"/>
        <v>1.22326775021386</v>
      </c>
      <c r="G62" s="213">
        <f t="shared" si="3"/>
        <v>1.00252383623107</v>
      </c>
    </row>
    <row r="63" ht="33" customHeight="1" spans="1:7">
      <c r="A63" s="162">
        <v>51003</v>
      </c>
      <c r="B63" s="163" t="s">
        <v>490</v>
      </c>
      <c r="C63" s="164">
        <v>0</v>
      </c>
      <c r="D63" s="164">
        <v>0</v>
      </c>
      <c r="E63" s="164">
        <v>0</v>
      </c>
      <c r="F63" s="213" t="str">
        <f t="shared" si="2"/>
        <v/>
      </c>
      <c r="G63" s="213" t="str">
        <f t="shared" si="3"/>
        <v/>
      </c>
    </row>
    <row r="64" s="137" customFormat="1" ht="33" customHeight="1" spans="1:7">
      <c r="A64" s="162">
        <v>51004</v>
      </c>
      <c r="B64" s="163" t="s">
        <v>491</v>
      </c>
      <c r="C64" s="164">
        <v>0</v>
      </c>
      <c r="D64" s="164">
        <v>89</v>
      </c>
      <c r="E64" s="164">
        <v>90</v>
      </c>
      <c r="F64" s="213" t="str">
        <f t="shared" si="2"/>
        <v/>
      </c>
      <c r="G64" s="213">
        <f t="shared" si="3"/>
        <v>1.01123595505618</v>
      </c>
    </row>
    <row r="65" s="137" customFormat="1" ht="33" customHeight="1" spans="1:7">
      <c r="A65" s="157">
        <v>511</v>
      </c>
      <c r="B65" s="211" t="s">
        <v>492</v>
      </c>
      <c r="C65" s="212">
        <f>SUM(C66:C67)</f>
        <v>6443</v>
      </c>
      <c r="D65" s="212">
        <f>SUM(D66:D67)</f>
        <v>3169</v>
      </c>
      <c r="E65" s="212">
        <f>SUM(E66:E67)</f>
        <v>3134</v>
      </c>
      <c r="F65" s="213">
        <f t="shared" si="2"/>
        <v>0.486419369858761</v>
      </c>
      <c r="G65" s="213">
        <f t="shared" si="3"/>
        <v>0.988955506468918</v>
      </c>
    </row>
    <row r="66" s="137" customFormat="1" ht="33" customHeight="1" spans="1:7">
      <c r="A66" s="162">
        <v>51101</v>
      </c>
      <c r="B66" s="163" t="s">
        <v>493</v>
      </c>
      <c r="C66" s="164">
        <v>6442</v>
      </c>
      <c r="D66" s="164">
        <v>3154</v>
      </c>
      <c r="E66" s="164">
        <v>3133</v>
      </c>
      <c r="F66" s="213">
        <f t="shared" si="2"/>
        <v>0.486339646072648</v>
      </c>
      <c r="G66" s="213">
        <f t="shared" si="3"/>
        <v>0.993341788205453</v>
      </c>
    </row>
    <row r="67" s="137" customFormat="1" ht="33" customHeight="1" spans="1:7">
      <c r="A67" s="162">
        <v>51103</v>
      </c>
      <c r="B67" s="163" t="s">
        <v>494</v>
      </c>
      <c r="C67" s="164">
        <v>1</v>
      </c>
      <c r="D67" s="164">
        <v>15</v>
      </c>
      <c r="E67" s="164">
        <v>1</v>
      </c>
      <c r="F67" s="213">
        <f t="shared" si="2"/>
        <v>1</v>
      </c>
      <c r="G67" s="213">
        <f t="shared" si="3"/>
        <v>0.0666666666666667</v>
      </c>
    </row>
    <row r="68" s="137" customFormat="1" ht="33" customHeight="1" spans="1:7">
      <c r="A68" s="157">
        <v>512</v>
      </c>
      <c r="B68" s="211" t="s">
        <v>495</v>
      </c>
      <c r="C68" s="161">
        <f>SUM(C69:C70)</f>
        <v>13791</v>
      </c>
      <c r="D68" s="161">
        <f>SUM(D69:D70)</f>
        <v>15391</v>
      </c>
      <c r="E68" s="161">
        <f>SUM(E69:E70)</f>
        <v>1649</v>
      </c>
      <c r="F68" s="213">
        <f t="shared" si="2"/>
        <v>0.119570734537017</v>
      </c>
      <c r="G68" s="213">
        <f t="shared" si="3"/>
        <v>0.107140536677279</v>
      </c>
    </row>
    <row r="69" s="137" customFormat="1" ht="33" customHeight="1" spans="1:7">
      <c r="A69" s="162">
        <v>51201</v>
      </c>
      <c r="B69" s="163" t="s">
        <v>496</v>
      </c>
      <c r="C69" s="164">
        <f>12411+1380</f>
        <v>13791</v>
      </c>
      <c r="D69" s="164">
        <v>15391</v>
      </c>
      <c r="E69" s="164">
        <v>1649</v>
      </c>
      <c r="F69" s="213">
        <f t="shared" si="2"/>
        <v>0.119570734537017</v>
      </c>
      <c r="G69" s="213">
        <f t="shared" si="3"/>
        <v>0.107140536677279</v>
      </c>
    </row>
    <row r="70" s="137" customFormat="1" ht="33" customHeight="1" spans="1:7">
      <c r="A70" s="162">
        <v>51202</v>
      </c>
      <c r="B70" s="163" t="s">
        <v>497</v>
      </c>
      <c r="C70" s="164">
        <v>0</v>
      </c>
      <c r="D70" s="164">
        <v>0</v>
      </c>
      <c r="E70" s="164">
        <v>0</v>
      </c>
      <c r="F70" s="213" t="str">
        <f t="shared" si="2"/>
        <v/>
      </c>
      <c r="G70" s="213" t="str">
        <f t="shared" si="3"/>
        <v/>
      </c>
    </row>
    <row r="71" s="137" customFormat="1" ht="33" customHeight="1" spans="1:7">
      <c r="A71" s="157">
        <v>514</v>
      </c>
      <c r="B71" s="211" t="s">
        <v>498</v>
      </c>
      <c r="C71" s="161">
        <f>SUM(C72:C73)</f>
        <v>2100</v>
      </c>
      <c r="D71" s="161">
        <f>SUM(D72:D73)</f>
        <v>0</v>
      </c>
      <c r="E71" s="161">
        <f>SUM(E72:E73)</f>
        <v>2100</v>
      </c>
      <c r="F71" s="213">
        <f t="shared" si="2"/>
        <v>1</v>
      </c>
      <c r="G71" s="213" t="str">
        <f t="shared" si="3"/>
        <v/>
      </c>
    </row>
    <row r="72" s="137" customFormat="1" ht="33" customHeight="1" spans="1:7">
      <c r="A72" s="162">
        <v>51401</v>
      </c>
      <c r="B72" s="163" t="s">
        <v>499</v>
      </c>
      <c r="C72" s="164">
        <v>2100</v>
      </c>
      <c r="D72" s="164">
        <v>0</v>
      </c>
      <c r="E72" s="164">
        <v>2100</v>
      </c>
      <c r="F72" s="213">
        <f t="shared" si="2"/>
        <v>1</v>
      </c>
      <c r="G72" s="213" t="str">
        <f t="shared" si="3"/>
        <v/>
      </c>
    </row>
    <row r="73" s="137" customFormat="1" ht="33" customHeight="1" spans="1:7">
      <c r="A73" s="162">
        <v>51402</v>
      </c>
      <c r="B73" s="163" t="s">
        <v>500</v>
      </c>
      <c r="C73" s="164">
        <v>0</v>
      </c>
      <c r="D73" s="164">
        <v>0</v>
      </c>
      <c r="E73" s="164">
        <v>0</v>
      </c>
      <c r="F73" s="213" t="str">
        <f t="shared" si="2"/>
        <v/>
      </c>
      <c r="G73" s="213" t="str">
        <f t="shared" si="3"/>
        <v/>
      </c>
    </row>
    <row r="74" s="137" customFormat="1" ht="33" customHeight="1" spans="1:7">
      <c r="A74" s="157">
        <v>599</v>
      </c>
      <c r="B74" s="211" t="s">
        <v>501</v>
      </c>
      <c r="C74" s="164">
        <f>C75</f>
        <v>0</v>
      </c>
      <c r="D74" s="164">
        <f>D75</f>
        <v>0</v>
      </c>
      <c r="E74" s="164">
        <f>E75</f>
        <v>0</v>
      </c>
      <c r="F74" s="213" t="str">
        <f t="shared" si="2"/>
        <v/>
      </c>
      <c r="G74" s="213" t="str">
        <f t="shared" si="3"/>
        <v/>
      </c>
    </row>
    <row r="75" ht="33" customHeight="1" spans="1:7">
      <c r="A75" s="162">
        <v>59999</v>
      </c>
      <c r="B75" s="163" t="s">
        <v>502</v>
      </c>
      <c r="C75" s="164">
        <v>0</v>
      </c>
      <c r="D75" s="164">
        <v>0</v>
      </c>
      <c r="E75" s="164">
        <v>0</v>
      </c>
      <c r="F75" s="213" t="str">
        <f t="shared" si="2"/>
        <v/>
      </c>
      <c r="G75" s="213" t="str">
        <f t="shared" si="3"/>
        <v/>
      </c>
    </row>
    <row r="76" ht="33" customHeight="1" spans="1:7">
      <c r="A76" s="166"/>
      <c r="B76" s="155" t="s">
        <v>503</v>
      </c>
      <c r="C76" s="161">
        <f>SUM(C8,C13,C24,C32,C39,C43,C46,C50,C55,C61,C65,C68,C71,C74)-C68</f>
        <v>206386</v>
      </c>
      <c r="D76" s="161">
        <f>SUM(D8,D13,D24,D32,D39,D43,D46,D50,D55,D61,D65,D68,D71,D74)-D68</f>
        <v>201986</v>
      </c>
      <c r="E76" s="161">
        <f>SUM(E8,E13,E24,E32,E39,E43,E46,E50,E55,E61,E65,E68,E71,E74)-E68</f>
        <v>204006</v>
      </c>
      <c r="F76" s="213">
        <f t="shared" si="2"/>
        <v>0.988468210053007</v>
      </c>
      <c r="G76" s="213">
        <f t="shared" si="3"/>
        <v>1.01000069311734</v>
      </c>
    </row>
    <row r="77" ht="31.95" customHeight="1"/>
    <row r="78" ht="31.95" customHeight="1"/>
    <row r="80" customHeight="1" spans="5:5">
      <c r="E80" s="167"/>
    </row>
  </sheetData>
  <mergeCells count="7">
    <mergeCell ref="A4:G4"/>
    <mergeCell ref="A5:D5"/>
    <mergeCell ref="E6:G6"/>
    <mergeCell ref="A6:A7"/>
    <mergeCell ref="B6:B7"/>
    <mergeCell ref="C6:C7"/>
    <mergeCell ref="D6:D7"/>
  </mergeCells>
  <printOptions horizontalCentered="1"/>
  <pageMargins left="0.432638888888889" right="0.141666666666667" top="0.590277777777778" bottom="0.432638888888889" header="0.314583333333333" footer="0.236111111111111"/>
  <pageSetup paperSize="9" scale="85" fitToHeight="0" orientation="portrait" useFirstPageNumber="1"/>
  <headerFooter alignWithMargins="0" scaleWithDoc="0">
    <oddFooter>&amp;C第 &amp;P 页，共 &amp;N 页</oddFooter>
  </headerFooter>
  <ignoredErrors>
    <ignoredError sqref="C62:C64 C74:E74 C6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C4" sqref="B4:C4"/>
    </sheetView>
  </sheetViews>
  <sheetFormatPr defaultColWidth="8.88888888888889" defaultRowHeight="12" outlineLevelRow="4"/>
  <cols>
    <col min="1" max="1" width="89" style="1" customWidth="1"/>
    <col min="2" max="16384" width="8.88888888888889" style="1"/>
  </cols>
  <sheetData>
    <row r="1" ht="33" customHeight="1"/>
    <row r="2" ht="29.4" spans="1:1">
      <c r="A2" s="61" t="s">
        <v>504</v>
      </c>
    </row>
    <row r="3" ht="28.2" spans="1:1">
      <c r="A3" s="61"/>
    </row>
    <row r="4" spans="1:1">
      <c r="A4" s="209" t="s">
        <v>505</v>
      </c>
    </row>
    <row r="5" ht="409.05" customHeight="1" spans="1:1">
      <c r="A5" s="44"/>
    </row>
  </sheetData>
  <mergeCells count="1">
    <mergeCell ref="A4:A5"/>
  </mergeCells>
  <pageMargins left="0.904861111111111" right="0.550694444444444"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showGridLines="0" zoomScale="70" zoomScaleNormal="70" workbookViewId="0">
      <pane xSplit="1" ySplit="7" topLeftCell="B11" activePane="bottomRight" state="frozenSplit"/>
      <selection/>
      <selection pane="topRight"/>
      <selection pane="bottomLeft"/>
      <selection pane="bottomRight" activeCell="I6" sqref="I6"/>
    </sheetView>
  </sheetViews>
  <sheetFormatPr defaultColWidth="10" defaultRowHeight="13.5" customHeight="1" outlineLevelCol="6"/>
  <cols>
    <col min="1" max="1" width="10.6666666666667" style="64" customWidth="1"/>
    <col min="2" max="2" width="56.2222222222222" style="196" customWidth="1"/>
    <col min="3" max="3" width="12.8888888888889" style="197" customWidth="1"/>
    <col min="4" max="4" width="13.2222222222222" style="197" customWidth="1"/>
    <col min="5" max="5" width="12.1018518518519" style="197" customWidth="1"/>
    <col min="6" max="6" width="11.1018518518519" style="197" customWidth="1"/>
    <col min="7" max="7" width="8.66666666666667" style="197" customWidth="1"/>
    <col min="8" max="18" width="10.3333333333333" style="64" customWidth="1"/>
    <col min="19" max="19" width="10" style="64" customWidth="1"/>
    <col min="20" max="16384" width="10" style="64"/>
  </cols>
  <sheetData>
    <row r="1" ht="24" customHeight="1"/>
    <row r="2" ht="18" customHeight="1" spans="1:7">
      <c r="A2" s="198" t="s">
        <v>506</v>
      </c>
      <c r="B2" s="168"/>
      <c r="C2" s="169"/>
      <c r="D2" s="169"/>
      <c r="E2" s="169"/>
      <c r="F2" s="169"/>
      <c r="G2" s="169"/>
    </row>
    <row r="3" ht="25.95" customHeight="1" spans="1:7">
      <c r="A3" s="199"/>
      <c r="B3" s="168"/>
      <c r="C3" s="169"/>
      <c r="D3" s="169"/>
      <c r="E3" s="169"/>
      <c r="F3" s="169"/>
      <c r="G3" s="169"/>
    </row>
    <row r="4" ht="30" customHeight="1" spans="1:7">
      <c r="A4" s="171" t="s">
        <v>507</v>
      </c>
      <c r="B4" s="172"/>
      <c r="C4" s="173"/>
      <c r="D4" s="173"/>
      <c r="E4" s="173"/>
      <c r="F4" s="173"/>
      <c r="G4" s="173"/>
    </row>
    <row r="5" ht="24" customHeight="1" spans="1:7">
      <c r="A5" s="200"/>
      <c r="B5" s="174"/>
      <c r="C5" s="147"/>
      <c r="D5" s="147"/>
      <c r="E5" s="175"/>
      <c r="F5" s="175"/>
      <c r="G5" s="176" t="s">
        <v>436</v>
      </c>
    </row>
    <row r="6" ht="31.5" customHeight="1" spans="1:7">
      <c r="A6" s="177" t="s">
        <v>3</v>
      </c>
      <c r="B6" s="178" t="s">
        <v>508</v>
      </c>
      <c r="C6" s="179" t="s">
        <v>509</v>
      </c>
      <c r="D6" s="179" t="s">
        <v>510</v>
      </c>
      <c r="E6" s="116" t="s">
        <v>511</v>
      </c>
      <c r="F6" s="117"/>
      <c r="G6" s="118"/>
    </row>
    <row r="7" ht="43.2" spans="1:7">
      <c r="A7" s="154"/>
      <c r="B7" s="180"/>
      <c r="C7" s="119"/>
      <c r="D7" s="119"/>
      <c r="E7" s="119" t="s">
        <v>512</v>
      </c>
      <c r="F7" s="120" t="s">
        <v>513</v>
      </c>
      <c r="G7" s="120" t="s">
        <v>514</v>
      </c>
    </row>
    <row r="8" s="139" customFormat="1" ht="30.6" customHeight="1" spans="1:7">
      <c r="A8" s="187" t="s">
        <v>515</v>
      </c>
      <c r="B8" s="182" t="s">
        <v>516</v>
      </c>
      <c r="C8" s="201">
        <f>SUM(C9:C13)</f>
        <v>15000</v>
      </c>
      <c r="D8" s="201">
        <f>SUM(D9:D13)</f>
        <v>11026</v>
      </c>
      <c r="E8" s="201">
        <f>SUM(E9:E13)</f>
        <v>15000</v>
      </c>
      <c r="F8" s="184">
        <f t="shared" ref="F8:F26" si="0">IF(C8&lt;&gt;0,E8/C8,"")</f>
        <v>1</v>
      </c>
      <c r="G8" s="184">
        <f t="shared" ref="G8:G26" si="1">IF(D8&lt;&gt;0,E8/D8,"")</f>
        <v>1.36042082350807</v>
      </c>
    </row>
    <row r="9" ht="30.6" customHeight="1" spans="1:7">
      <c r="A9" s="181" t="s">
        <v>517</v>
      </c>
      <c r="B9" s="202" t="s">
        <v>518</v>
      </c>
      <c r="C9" s="186">
        <v>15120</v>
      </c>
      <c r="D9" s="189">
        <v>10174</v>
      </c>
      <c r="E9" s="186">
        <v>14800</v>
      </c>
      <c r="F9" s="188">
        <f t="shared" si="0"/>
        <v>0.978835978835979</v>
      </c>
      <c r="G9" s="188">
        <f t="shared" si="1"/>
        <v>1.45468842146648</v>
      </c>
    </row>
    <row r="10" ht="30.6" customHeight="1" spans="1:7">
      <c r="A10" s="181" t="s">
        <v>519</v>
      </c>
      <c r="B10" s="185" t="s">
        <v>520</v>
      </c>
      <c r="C10" s="186">
        <v>280</v>
      </c>
      <c r="D10" s="189">
        <v>13</v>
      </c>
      <c r="E10" s="186">
        <v>22</v>
      </c>
      <c r="F10" s="188">
        <f t="shared" si="0"/>
        <v>0.0785714285714286</v>
      </c>
      <c r="G10" s="188">
        <f t="shared" si="1"/>
        <v>1.69230769230769</v>
      </c>
    </row>
    <row r="11" ht="30.6" customHeight="1" spans="1:7">
      <c r="A11" s="181" t="s">
        <v>521</v>
      </c>
      <c r="B11" s="185" t="s">
        <v>522</v>
      </c>
      <c r="C11" s="186">
        <v>880</v>
      </c>
      <c r="D11" s="189">
        <v>1105</v>
      </c>
      <c r="E11" s="186">
        <v>680</v>
      </c>
      <c r="F11" s="188">
        <f t="shared" si="0"/>
        <v>0.772727272727273</v>
      </c>
      <c r="G11" s="188">
        <f t="shared" si="1"/>
        <v>0.615384615384615</v>
      </c>
    </row>
    <row r="12" ht="30.6" customHeight="1" spans="1:7">
      <c r="A12" s="181" t="s">
        <v>523</v>
      </c>
      <c r="B12" s="202" t="s">
        <v>524</v>
      </c>
      <c r="C12" s="186">
        <v>-1280</v>
      </c>
      <c r="D12" s="189">
        <v>-266</v>
      </c>
      <c r="E12" s="186">
        <v>-502</v>
      </c>
      <c r="F12" s="188">
        <f t="shared" si="0"/>
        <v>0.3921875</v>
      </c>
      <c r="G12" s="188">
        <f t="shared" si="1"/>
        <v>1.88721804511278</v>
      </c>
    </row>
    <row r="13" ht="30.6" customHeight="1" spans="1:7">
      <c r="A13" s="181" t="s">
        <v>525</v>
      </c>
      <c r="B13" s="185" t="s">
        <v>526</v>
      </c>
      <c r="C13" s="186">
        <v>0</v>
      </c>
      <c r="D13" s="186">
        <v>0</v>
      </c>
      <c r="E13" s="186">
        <v>0</v>
      </c>
      <c r="F13" s="188" t="str">
        <f t="shared" si="0"/>
        <v/>
      </c>
      <c r="G13" s="188" t="str">
        <f t="shared" si="1"/>
        <v/>
      </c>
    </row>
    <row r="14" s="139" customFormat="1" ht="30.6" customHeight="1" spans="1:7">
      <c r="A14" s="181" t="s">
        <v>527</v>
      </c>
      <c r="B14" s="182" t="s">
        <v>528</v>
      </c>
      <c r="C14" s="201">
        <v>143</v>
      </c>
      <c r="D14" s="203">
        <v>99</v>
      </c>
      <c r="E14" s="201">
        <v>102</v>
      </c>
      <c r="F14" s="184">
        <f t="shared" si="0"/>
        <v>0.713286713286713</v>
      </c>
      <c r="G14" s="184">
        <f t="shared" si="1"/>
        <v>1.03030303030303</v>
      </c>
    </row>
    <row r="15" s="139" customFormat="1" ht="30.6" customHeight="1" spans="1:7">
      <c r="A15" s="181" t="s">
        <v>529</v>
      </c>
      <c r="B15" s="182" t="s">
        <v>530</v>
      </c>
      <c r="C15" s="183">
        <v>0</v>
      </c>
      <c r="D15" s="183">
        <v>0</v>
      </c>
      <c r="E15" s="183">
        <v>0</v>
      </c>
      <c r="F15" s="184" t="str">
        <f t="shared" si="0"/>
        <v/>
      </c>
      <c r="G15" s="184" t="str">
        <f t="shared" si="1"/>
        <v/>
      </c>
    </row>
    <row r="16" s="139" customFormat="1" ht="30.6" customHeight="1" spans="1:7">
      <c r="A16" s="181" t="s">
        <v>531</v>
      </c>
      <c r="B16" s="182" t="s">
        <v>532</v>
      </c>
      <c r="C16" s="183">
        <v>0</v>
      </c>
      <c r="D16" s="204">
        <v>0</v>
      </c>
      <c r="E16" s="183">
        <v>0</v>
      </c>
      <c r="F16" s="184" t="str">
        <f t="shared" si="0"/>
        <v/>
      </c>
      <c r="G16" s="184" t="str">
        <f t="shared" si="1"/>
        <v/>
      </c>
    </row>
    <row r="17" s="139" customFormat="1" ht="30.6" customHeight="1" spans="1:7">
      <c r="A17" s="181" t="s">
        <v>533</v>
      </c>
      <c r="B17" s="182" t="s">
        <v>534</v>
      </c>
      <c r="C17" s="183">
        <f>SUM(C18:C20,C21:C26,C28:C29)</f>
        <v>510</v>
      </c>
      <c r="D17" s="183">
        <f>SUM(D18:D20,D21:D26,D28:D29)</f>
        <v>1027</v>
      </c>
      <c r="E17" s="183">
        <f>SUM(E18:E20,E21:E26,E28:E29)</f>
        <v>320</v>
      </c>
      <c r="F17" s="184">
        <f t="shared" si="0"/>
        <v>0.627450980392157</v>
      </c>
      <c r="G17" s="184">
        <f t="shared" si="1"/>
        <v>0.311587147030185</v>
      </c>
    </row>
    <row r="18" ht="30.6" customHeight="1" spans="1:7">
      <c r="A18" s="181" t="s">
        <v>535</v>
      </c>
      <c r="B18" s="202" t="s">
        <v>536</v>
      </c>
      <c r="C18" s="186">
        <v>0</v>
      </c>
      <c r="D18" s="186">
        <v>0</v>
      </c>
      <c r="E18" s="186">
        <v>0</v>
      </c>
      <c r="F18" s="188" t="str">
        <f t="shared" si="0"/>
        <v/>
      </c>
      <c r="G18" s="188" t="str">
        <f t="shared" si="1"/>
        <v/>
      </c>
    </row>
    <row r="19" ht="30.6" customHeight="1" spans="1:7">
      <c r="A19" s="181" t="s">
        <v>537</v>
      </c>
      <c r="B19" s="185" t="s">
        <v>538</v>
      </c>
      <c r="C19" s="186">
        <v>0</v>
      </c>
      <c r="D19" s="186">
        <v>0</v>
      </c>
      <c r="E19" s="186">
        <v>0</v>
      </c>
      <c r="F19" s="188" t="str">
        <f t="shared" si="0"/>
        <v/>
      </c>
      <c r="G19" s="188" t="str">
        <f t="shared" si="1"/>
        <v/>
      </c>
    </row>
    <row r="20" ht="30.6" customHeight="1" spans="1:7">
      <c r="A20" s="181" t="s">
        <v>539</v>
      </c>
      <c r="B20" s="185" t="s">
        <v>540</v>
      </c>
      <c r="C20" s="186">
        <v>0</v>
      </c>
      <c r="D20" s="186">
        <v>0</v>
      </c>
      <c r="E20" s="186">
        <v>0</v>
      </c>
      <c r="F20" s="188" t="str">
        <f t="shared" si="0"/>
        <v/>
      </c>
      <c r="G20" s="188" t="str">
        <f t="shared" si="1"/>
        <v/>
      </c>
    </row>
    <row r="21" ht="30.6" customHeight="1" spans="1:7">
      <c r="A21" s="181" t="s">
        <v>541</v>
      </c>
      <c r="B21" s="185" t="s">
        <v>542</v>
      </c>
      <c r="C21" s="186">
        <v>0</v>
      </c>
      <c r="D21" s="186">
        <v>0</v>
      </c>
      <c r="E21" s="186">
        <v>0</v>
      </c>
      <c r="F21" s="188" t="str">
        <f t="shared" si="0"/>
        <v/>
      </c>
      <c r="G21" s="188" t="str">
        <f t="shared" si="1"/>
        <v/>
      </c>
    </row>
    <row r="22" ht="30.6" customHeight="1" spans="1:7">
      <c r="A22" s="181" t="s">
        <v>543</v>
      </c>
      <c r="B22" s="185" t="s">
        <v>544</v>
      </c>
      <c r="C22" s="186">
        <v>0</v>
      </c>
      <c r="D22" s="186">
        <v>0</v>
      </c>
      <c r="E22" s="186">
        <v>0</v>
      </c>
      <c r="F22" s="188" t="str">
        <f t="shared" si="0"/>
        <v/>
      </c>
      <c r="G22" s="188" t="str">
        <f t="shared" si="1"/>
        <v/>
      </c>
    </row>
    <row r="23" ht="30.6" customHeight="1" spans="1:7">
      <c r="A23" s="181" t="s">
        <v>545</v>
      </c>
      <c r="B23" s="185" t="s">
        <v>546</v>
      </c>
      <c r="C23" s="186">
        <v>0</v>
      </c>
      <c r="D23" s="186">
        <v>0</v>
      </c>
      <c r="E23" s="186">
        <v>0</v>
      </c>
      <c r="F23" s="188" t="str">
        <f t="shared" si="0"/>
        <v/>
      </c>
      <c r="G23" s="188" t="str">
        <f t="shared" si="1"/>
        <v/>
      </c>
    </row>
    <row r="24" ht="30.6" customHeight="1" spans="1:7">
      <c r="A24" s="181" t="s">
        <v>547</v>
      </c>
      <c r="B24" s="185" t="s">
        <v>548</v>
      </c>
      <c r="C24" s="186">
        <v>0</v>
      </c>
      <c r="D24" s="186">
        <v>0</v>
      </c>
      <c r="E24" s="186">
        <v>0</v>
      </c>
      <c r="F24" s="188" t="str">
        <f t="shared" si="0"/>
        <v/>
      </c>
      <c r="G24" s="188" t="str">
        <f t="shared" si="1"/>
        <v/>
      </c>
    </row>
    <row r="25" ht="30.6" customHeight="1" spans="1:7">
      <c r="A25" s="181" t="s">
        <v>549</v>
      </c>
      <c r="B25" s="185" t="s">
        <v>550</v>
      </c>
      <c r="C25" s="186">
        <v>0</v>
      </c>
      <c r="D25" s="186">
        <v>0</v>
      </c>
      <c r="E25" s="186">
        <v>0</v>
      </c>
      <c r="F25" s="188" t="str">
        <f t="shared" si="0"/>
        <v/>
      </c>
      <c r="G25" s="188" t="str">
        <f t="shared" si="1"/>
        <v/>
      </c>
    </row>
    <row r="26" ht="30.6" customHeight="1" spans="1:7">
      <c r="A26" s="181" t="s">
        <v>551</v>
      </c>
      <c r="B26" s="185" t="s">
        <v>552</v>
      </c>
      <c r="C26" s="186">
        <f>C27</f>
        <v>0</v>
      </c>
      <c r="D26" s="186">
        <f t="shared" ref="D26:E26" si="2">D27</f>
        <v>7</v>
      </c>
      <c r="E26" s="186">
        <f t="shared" si="2"/>
        <v>0</v>
      </c>
      <c r="F26" s="188" t="str">
        <f t="shared" si="0"/>
        <v/>
      </c>
      <c r="G26" s="188">
        <f t="shared" si="1"/>
        <v>0</v>
      </c>
    </row>
    <row r="27" ht="30.6" customHeight="1" spans="1:7">
      <c r="A27" s="181" t="s">
        <v>553</v>
      </c>
      <c r="B27" s="205" t="s">
        <v>554</v>
      </c>
      <c r="C27" s="186">
        <v>0</v>
      </c>
      <c r="D27" s="186">
        <v>7</v>
      </c>
      <c r="E27" s="186">
        <v>0</v>
      </c>
      <c r="F27" s="188"/>
      <c r="G27" s="188"/>
    </row>
    <row r="28" ht="30.6" customHeight="1" spans="1:7">
      <c r="A28" s="181" t="s">
        <v>555</v>
      </c>
      <c r="B28" s="185" t="s">
        <v>556</v>
      </c>
      <c r="C28" s="186">
        <v>0</v>
      </c>
      <c r="D28" s="186">
        <v>0</v>
      </c>
      <c r="E28" s="186">
        <v>0</v>
      </c>
      <c r="F28" s="188" t="str">
        <f t="shared" ref="F28:F37" si="3">IF(C28&lt;&gt;0,E28/C28,"")</f>
        <v/>
      </c>
      <c r="G28" s="188" t="str">
        <f t="shared" ref="G28:G37" si="4">IF(D28&lt;&gt;0,E28/D28,"")</f>
        <v/>
      </c>
    </row>
    <row r="29" ht="30.6" customHeight="1" spans="1:7">
      <c r="A29" s="181" t="s">
        <v>557</v>
      </c>
      <c r="B29" s="185" t="s">
        <v>558</v>
      </c>
      <c r="C29" s="186">
        <f>SUM(C30:C31)</f>
        <v>510</v>
      </c>
      <c r="D29" s="186">
        <f>SUM(D30:D31)</f>
        <v>1020</v>
      </c>
      <c r="E29" s="186">
        <f>SUM(E30:E31)</f>
        <v>320</v>
      </c>
      <c r="F29" s="188">
        <f t="shared" si="3"/>
        <v>0.627450980392157</v>
      </c>
      <c r="G29" s="188">
        <f t="shared" si="4"/>
        <v>0.313725490196078</v>
      </c>
    </row>
    <row r="30" ht="30.6" customHeight="1" spans="1:7">
      <c r="A30" s="181" t="s">
        <v>559</v>
      </c>
      <c r="B30" s="185" t="s">
        <v>560</v>
      </c>
      <c r="C30" s="186">
        <v>510</v>
      </c>
      <c r="D30" s="189">
        <v>1020</v>
      </c>
      <c r="E30" s="186">
        <v>320</v>
      </c>
      <c r="F30" s="188">
        <f t="shared" si="3"/>
        <v>0.627450980392157</v>
      </c>
      <c r="G30" s="188">
        <f t="shared" si="4"/>
        <v>0.313725490196078</v>
      </c>
    </row>
    <row r="31" ht="30.6" customHeight="1" spans="1:7">
      <c r="A31" s="181" t="s">
        <v>561</v>
      </c>
      <c r="B31" s="185" t="s">
        <v>562</v>
      </c>
      <c r="C31" s="186"/>
      <c r="D31" s="189"/>
      <c r="E31" s="186"/>
      <c r="F31" s="188" t="str">
        <f t="shared" si="3"/>
        <v/>
      </c>
      <c r="G31" s="188" t="str">
        <f t="shared" si="4"/>
        <v/>
      </c>
    </row>
    <row r="32" ht="30.6" customHeight="1" spans="1:7">
      <c r="A32" s="192"/>
      <c r="B32" s="193" t="s">
        <v>563</v>
      </c>
      <c r="C32" s="183">
        <f>SUM(C8:C8,C14:C15,C16:C17)</f>
        <v>15653</v>
      </c>
      <c r="D32" s="183">
        <f>SUM(D8:D8,D14:D15,D16:D17)</f>
        <v>12152</v>
      </c>
      <c r="E32" s="183">
        <f>SUM(E8:E8,E14:E15,E16:E17)</f>
        <v>15422</v>
      </c>
      <c r="F32" s="184">
        <f t="shared" si="3"/>
        <v>0.985242445537597</v>
      </c>
      <c r="G32" s="184">
        <f t="shared" si="4"/>
        <v>1.26909150757077</v>
      </c>
    </row>
    <row r="33" ht="30.6" customHeight="1" spans="1:7">
      <c r="A33" s="187">
        <v>10504</v>
      </c>
      <c r="B33" s="194" t="s">
        <v>564</v>
      </c>
      <c r="C33" s="183">
        <v>0</v>
      </c>
      <c r="D33" s="183">
        <v>0</v>
      </c>
      <c r="E33" s="183">
        <v>0</v>
      </c>
      <c r="F33" s="188" t="str">
        <f t="shared" si="3"/>
        <v/>
      </c>
      <c r="G33" s="188" t="str">
        <f t="shared" si="4"/>
        <v/>
      </c>
    </row>
    <row r="34" ht="30.6" customHeight="1" spans="1:7">
      <c r="A34" s="187">
        <v>110</v>
      </c>
      <c r="B34" s="194" t="s">
        <v>565</v>
      </c>
      <c r="C34" s="183">
        <f>SUM(C35,C46,C48,C49,C51)</f>
        <v>5711</v>
      </c>
      <c r="D34" s="183">
        <f>SUM(D35,D46,D48,D49,D51)</f>
        <v>180543</v>
      </c>
      <c r="E34" s="183">
        <f>SUM(E35,E46,E48,E49,E51)</f>
        <v>11833</v>
      </c>
      <c r="F34" s="188">
        <f t="shared" si="3"/>
        <v>2.07196638066888</v>
      </c>
      <c r="G34" s="188">
        <f t="shared" si="4"/>
        <v>0.0655411730169544</v>
      </c>
    </row>
    <row r="35" ht="30.6" customHeight="1" spans="1:7">
      <c r="A35" s="181">
        <v>11004</v>
      </c>
      <c r="B35" s="185" t="s">
        <v>566</v>
      </c>
      <c r="C35" s="186">
        <f>SUM(C36:C45)</f>
        <v>3000</v>
      </c>
      <c r="D35" s="186">
        <f>SUM(D36:D45)</f>
        <v>4085</v>
      </c>
      <c r="E35" s="186">
        <f>SUM(E36:E45)</f>
        <v>2900</v>
      </c>
      <c r="F35" s="188">
        <f t="shared" si="3"/>
        <v>0.966666666666667</v>
      </c>
      <c r="G35" s="188">
        <f t="shared" si="4"/>
        <v>0.709914320685434</v>
      </c>
    </row>
    <row r="36" ht="30.6" customHeight="1" spans="1:7">
      <c r="A36" s="181">
        <v>1100403</v>
      </c>
      <c r="B36" s="206" t="s">
        <v>567</v>
      </c>
      <c r="C36" s="186">
        <v>0</v>
      </c>
      <c r="D36" s="186">
        <v>0</v>
      </c>
      <c r="E36" s="186">
        <v>0</v>
      </c>
      <c r="F36" s="207" t="str">
        <f t="shared" si="3"/>
        <v/>
      </c>
      <c r="G36" s="207" t="str">
        <f t="shared" si="4"/>
        <v/>
      </c>
    </row>
    <row r="37" ht="30.6" customHeight="1" spans="1:7">
      <c r="A37" s="181" t="s">
        <v>568</v>
      </c>
      <c r="B37" s="185" t="s">
        <v>569</v>
      </c>
      <c r="C37" s="186">
        <v>0</v>
      </c>
      <c r="D37" s="208">
        <v>0</v>
      </c>
      <c r="E37" s="186">
        <v>0</v>
      </c>
      <c r="F37" s="188" t="str">
        <f t="shared" si="3"/>
        <v/>
      </c>
      <c r="G37" s="188" t="str">
        <f t="shared" si="4"/>
        <v/>
      </c>
    </row>
    <row r="38" ht="30.6" customHeight="1" spans="1:7">
      <c r="A38" s="181" t="s">
        <v>570</v>
      </c>
      <c r="B38" s="185" t="s">
        <v>571</v>
      </c>
      <c r="C38" s="186">
        <v>0</v>
      </c>
      <c r="D38" s="208">
        <v>0</v>
      </c>
      <c r="E38" s="186">
        <v>0</v>
      </c>
      <c r="F38" s="188" t="str">
        <f t="shared" ref="F38:F52" si="5">IF(C38&lt;&gt;0,E38/C38,"")</f>
        <v/>
      </c>
      <c r="G38" s="188" t="str">
        <f t="shared" ref="G38:G52" si="6">IF(D38&lt;&gt;0,E38/D38,"")</f>
        <v/>
      </c>
    </row>
    <row r="39" ht="30.6" customHeight="1" spans="1:7">
      <c r="A39" s="181" t="s">
        <v>572</v>
      </c>
      <c r="B39" s="185" t="s">
        <v>573</v>
      </c>
      <c r="C39" s="186">
        <v>430</v>
      </c>
      <c r="D39" s="208">
        <v>919</v>
      </c>
      <c r="E39" s="186">
        <v>710</v>
      </c>
      <c r="F39" s="188">
        <f t="shared" si="5"/>
        <v>1.65116279069767</v>
      </c>
      <c r="G39" s="188">
        <f t="shared" si="6"/>
        <v>0.772578890097933</v>
      </c>
    </row>
    <row r="40" ht="30.6" customHeight="1" spans="1:7">
      <c r="A40" s="181" t="s">
        <v>574</v>
      </c>
      <c r="B40" s="185" t="s">
        <v>575</v>
      </c>
      <c r="C40" s="186">
        <v>0</v>
      </c>
      <c r="D40" s="208"/>
      <c r="E40" s="186">
        <v>0</v>
      </c>
      <c r="F40" s="188" t="str">
        <f t="shared" si="5"/>
        <v/>
      </c>
      <c r="G40" s="188" t="str">
        <f t="shared" si="6"/>
        <v/>
      </c>
    </row>
    <row r="41" ht="30.6" customHeight="1" spans="1:7">
      <c r="A41" s="181" t="s">
        <v>576</v>
      </c>
      <c r="B41" s="185" t="s">
        <v>577</v>
      </c>
      <c r="C41" s="186">
        <v>520</v>
      </c>
      <c r="D41" s="208">
        <v>1033</v>
      </c>
      <c r="E41" s="186">
        <v>750</v>
      </c>
      <c r="F41" s="188">
        <f t="shared" si="5"/>
        <v>1.44230769230769</v>
      </c>
      <c r="G41" s="188">
        <f t="shared" si="6"/>
        <v>0.726040658276863</v>
      </c>
    </row>
    <row r="42" ht="30.6" customHeight="1" spans="1:7">
      <c r="A42" s="181" t="s">
        <v>578</v>
      </c>
      <c r="B42" s="185" t="s">
        <v>579</v>
      </c>
      <c r="C42" s="186">
        <f>1888-520</f>
        <v>1368</v>
      </c>
      <c r="D42" s="208">
        <v>656</v>
      </c>
      <c r="E42" s="186">
        <v>620</v>
      </c>
      <c r="F42" s="188">
        <f t="shared" si="5"/>
        <v>0.453216374269006</v>
      </c>
      <c r="G42" s="188">
        <f t="shared" si="6"/>
        <v>0.945121951219512</v>
      </c>
    </row>
    <row r="43" ht="30.6" customHeight="1" spans="1:7">
      <c r="A43" s="181" t="s">
        <v>580</v>
      </c>
      <c r="B43" s="185" t="s">
        <v>581</v>
      </c>
      <c r="C43" s="186">
        <v>0</v>
      </c>
      <c r="D43" s="208"/>
      <c r="E43" s="186">
        <v>0</v>
      </c>
      <c r="F43" s="188" t="str">
        <f t="shared" si="5"/>
        <v/>
      </c>
      <c r="G43" s="188" t="str">
        <f t="shared" si="6"/>
        <v/>
      </c>
    </row>
    <row r="44" ht="30.6" customHeight="1" spans="1:7">
      <c r="A44" s="181" t="s">
        <v>582</v>
      </c>
      <c r="B44" s="185" t="s">
        <v>583</v>
      </c>
      <c r="C44" s="186">
        <v>0</v>
      </c>
      <c r="D44" s="208">
        <v>0</v>
      </c>
      <c r="E44" s="186">
        <v>0</v>
      </c>
      <c r="F44" s="188" t="str">
        <f t="shared" si="5"/>
        <v/>
      </c>
      <c r="G44" s="188" t="str">
        <f t="shared" si="6"/>
        <v/>
      </c>
    </row>
    <row r="45" ht="30.6" customHeight="1" spans="1:7">
      <c r="A45" s="181" t="s">
        <v>584</v>
      </c>
      <c r="B45" s="185" t="s">
        <v>585</v>
      </c>
      <c r="C45" s="186">
        <v>682</v>
      </c>
      <c r="D45" s="208">
        <v>1477</v>
      </c>
      <c r="E45" s="186">
        <v>820</v>
      </c>
      <c r="F45" s="188">
        <f t="shared" si="5"/>
        <v>1.20234604105572</v>
      </c>
      <c r="G45" s="188">
        <f t="shared" si="6"/>
        <v>0.555179417738659</v>
      </c>
    </row>
    <row r="46" ht="30.6" customHeight="1" spans="1:7">
      <c r="A46" s="181" t="s">
        <v>182</v>
      </c>
      <c r="B46" s="185" t="s">
        <v>586</v>
      </c>
      <c r="C46" s="186">
        <f>C47</f>
        <v>0</v>
      </c>
      <c r="D46" s="186">
        <f>D47</f>
        <v>0</v>
      </c>
      <c r="E46" s="186">
        <f>E47</f>
        <v>0</v>
      </c>
      <c r="F46" s="188" t="str">
        <f t="shared" si="5"/>
        <v/>
      </c>
      <c r="G46" s="188" t="str">
        <f t="shared" si="6"/>
        <v/>
      </c>
    </row>
    <row r="47" ht="30.6" customHeight="1" spans="1:7">
      <c r="A47" s="181" t="s">
        <v>587</v>
      </c>
      <c r="B47" s="185" t="s">
        <v>588</v>
      </c>
      <c r="C47" s="186">
        <v>0</v>
      </c>
      <c r="D47" s="186">
        <v>0</v>
      </c>
      <c r="E47" s="186">
        <v>0</v>
      </c>
      <c r="F47" s="188" t="str">
        <f t="shared" si="5"/>
        <v/>
      </c>
      <c r="G47" s="188" t="str">
        <f t="shared" si="6"/>
        <v/>
      </c>
    </row>
    <row r="48" ht="30.6" customHeight="1" spans="1:7">
      <c r="A48" s="181">
        <v>11008</v>
      </c>
      <c r="B48" s="185" t="s">
        <v>589</v>
      </c>
      <c r="C48" s="186">
        <v>2711</v>
      </c>
      <c r="D48" s="186">
        <v>4031</v>
      </c>
      <c r="E48" s="186">
        <v>3853</v>
      </c>
      <c r="F48" s="188">
        <f t="shared" si="5"/>
        <v>1.42124677240871</v>
      </c>
      <c r="G48" s="188">
        <f t="shared" si="6"/>
        <v>0.955842222773505</v>
      </c>
    </row>
    <row r="49" ht="30.6" customHeight="1" spans="1:7">
      <c r="A49" s="181">
        <v>11009</v>
      </c>
      <c r="B49" s="185" t="s">
        <v>590</v>
      </c>
      <c r="C49" s="186">
        <f>C50</f>
        <v>0</v>
      </c>
      <c r="D49" s="186">
        <f>D50</f>
        <v>4827</v>
      </c>
      <c r="E49" s="186">
        <f>E50</f>
        <v>4850</v>
      </c>
      <c r="F49" s="188" t="str">
        <f t="shared" si="5"/>
        <v/>
      </c>
      <c r="G49" s="188">
        <f t="shared" si="6"/>
        <v>1.00476486430495</v>
      </c>
    </row>
    <row r="50" ht="30.6" customHeight="1" spans="1:7">
      <c r="A50" s="181">
        <v>1100902</v>
      </c>
      <c r="B50" s="185" t="s">
        <v>591</v>
      </c>
      <c r="C50" s="186">
        <v>0</v>
      </c>
      <c r="D50" s="186">
        <v>4827</v>
      </c>
      <c r="E50" s="186">
        <v>4850</v>
      </c>
      <c r="F50" s="188" t="str">
        <f t="shared" si="5"/>
        <v/>
      </c>
      <c r="G50" s="188">
        <f t="shared" si="6"/>
        <v>1.00476486430495</v>
      </c>
    </row>
    <row r="51" ht="30.6" customHeight="1" spans="1:7">
      <c r="A51" s="181">
        <v>11011</v>
      </c>
      <c r="B51" s="185" t="s">
        <v>592</v>
      </c>
      <c r="C51" s="186">
        <v>0</v>
      </c>
      <c r="D51" s="186">
        <v>167600</v>
      </c>
      <c r="E51" s="186">
        <v>230</v>
      </c>
      <c r="F51" s="188" t="str">
        <f t="shared" si="5"/>
        <v/>
      </c>
      <c r="G51" s="188">
        <f t="shared" si="6"/>
        <v>0.00137231503579952</v>
      </c>
    </row>
    <row r="52" ht="30.6" customHeight="1" spans="1:7">
      <c r="A52" s="192"/>
      <c r="B52" s="193" t="s">
        <v>207</v>
      </c>
      <c r="C52" s="183">
        <f>SUM(C32:C34)</f>
        <v>21364</v>
      </c>
      <c r="D52" s="183">
        <f>SUM(D32:D34)</f>
        <v>192695</v>
      </c>
      <c r="E52" s="183">
        <f>SUM(E32:E34)</f>
        <v>27255</v>
      </c>
      <c r="F52" s="184">
        <f t="shared" si="5"/>
        <v>1.27574424265119</v>
      </c>
      <c r="G52" s="184">
        <f t="shared" si="6"/>
        <v>0.141441137548976</v>
      </c>
    </row>
  </sheetData>
  <mergeCells count="7">
    <mergeCell ref="A4:G4"/>
    <mergeCell ref="A5:D5"/>
    <mergeCell ref="E6:G6"/>
    <mergeCell ref="A6:A7"/>
    <mergeCell ref="B6:B7"/>
    <mergeCell ref="C6:C7"/>
    <mergeCell ref="D6:D7"/>
  </mergeCells>
  <printOptions horizontalCentered="1"/>
  <pageMargins left="0.550694444444444" right="0.236111111111111" top="0.550694444444444" bottom="0.393055555555556" header="0.432638888888889" footer="0.156944444444444"/>
  <pageSetup paperSize="9" scale="80" fitToHeight="0" orientation="portrait" useFirstPageNumber="1"/>
  <headerFooter alignWithMargins="0" scaleWithDoc="0">
    <oddFooter>&amp;C第 &amp;P 页，共 &amp;N 页</oddFooter>
  </headerFooter>
  <ignoredErrors>
    <ignoredError sqref="C8:E8" formulaRange="1"/>
    <ignoredError sqref="A8:A27 A28:A51"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4"/>
  <sheetViews>
    <sheetView showGridLines="0" zoomScale="70" zoomScaleNormal="70" workbookViewId="0">
      <pane xSplit="1" ySplit="7" topLeftCell="B8" activePane="bottomRight" state="frozenSplit"/>
      <selection/>
      <selection pane="topRight"/>
      <selection pane="bottomLeft"/>
      <selection pane="bottomRight" activeCell="M61" sqref="M61"/>
    </sheetView>
  </sheetViews>
  <sheetFormatPr defaultColWidth="10" defaultRowHeight="13.5" customHeight="1" outlineLevelCol="6"/>
  <cols>
    <col min="1" max="1" width="12.8888888888889" style="64" customWidth="1"/>
    <col min="2" max="2" width="40.6666666666667" style="168" customWidth="1"/>
    <col min="3" max="5" width="15.8888888888889" style="169" customWidth="1"/>
    <col min="6" max="7" width="18.3333333333333" style="169" customWidth="1"/>
    <col min="8" max="15" width="10.3333333333333" style="64" customWidth="1"/>
    <col min="16" max="16367" width="10" style="64" customWidth="1"/>
    <col min="16368" max="16384" width="10" style="64"/>
  </cols>
  <sheetData>
    <row r="1" ht="18" customHeight="1"/>
    <row r="2" ht="21.75" customHeight="1" spans="1:1">
      <c r="A2" s="170" t="s">
        <v>593</v>
      </c>
    </row>
    <row r="3" ht="21.75" customHeight="1" spans="1:1">
      <c r="A3" s="170"/>
    </row>
    <row r="4" ht="52.05" customHeight="1" spans="1:7">
      <c r="A4" s="171" t="s">
        <v>594</v>
      </c>
      <c r="B4" s="172"/>
      <c r="C4" s="173"/>
      <c r="D4" s="173"/>
      <c r="E4" s="173"/>
      <c r="F4" s="173"/>
      <c r="G4" s="173"/>
    </row>
    <row r="5" ht="31.95" customHeight="1" spans="1:7">
      <c r="A5" s="147"/>
      <c r="B5" s="174"/>
      <c r="C5" s="147"/>
      <c r="D5" s="147"/>
      <c r="E5" s="175"/>
      <c r="F5" s="175"/>
      <c r="G5" s="176" t="s">
        <v>436</v>
      </c>
    </row>
    <row r="6" s="139" customFormat="1" ht="14.4" spans="1:7">
      <c r="A6" s="177" t="s">
        <v>3</v>
      </c>
      <c r="B6" s="178" t="s">
        <v>595</v>
      </c>
      <c r="C6" s="179" t="s">
        <v>509</v>
      </c>
      <c r="D6" s="179" t="s">
        <v>510</v>
      </c>
      <c r="E6" s="116" t="s">
        <v>596</v>
      </c>
      <c r="F6" s="117"/>
      <c r="G6" s="118"/>
    </row>
    <row r="7" s="139" customFormat="1" ht="28.8" spans="1:7">
      <c r="A7" s="154"/>
      <c r="B7" s="180"/>
      <c r="C7" s="119"/>
      <c r="D7" s="119"/>
      <c r="E7" s="119" t="s">
        <v>512</v>
      </c>
      <c r="F7" s="120" t="s">
        <v>597</v>
      </c>
      <c r="G7" s="120" t="s">
        <v>598</v>
      </c>
    </row>
    <row r="8" ht="24.6" customHeight="1" spans="1:7">
      <c r="A8" s="181" t="s">
        <v>599</v>
      </c>
      <c r="B8" s="182" t="s">
        <v>600</v>
      </c>
      <c r="C8" s="183">
        <f>SUM(C9,C10,C11)</f>
        <v>0</v>
      </c>
      <c r="D8" s="183">
        <f>SUM(D9,D10,D11)</f>
        <v>0</v>
      </c>
      <c r="E8" s="183">
        <f>SUM(E9,E10,E11)</f>
        <v>0</v>
      </c>
      <c r="F8" s="184" t="str">
        <f t="shared" ref="F8:F19" si="0">IF(C8&lt;&gt;0,E8/C8,"")</f>
        <v/>
      </c>
      <c r="G8" s="184" t="str">
        <f>IF(D8&lt;&gt;0,E8/D8,"")</f>
        <v/>
      </c>
    </row>
    <row r="9" ht="24.6" customHeight="1" spans="1:7">
      <c r="A9" s="181" t="s">
        <v>601</v>
      </c>
      <c r="B9" s="185" t="s">
        <v>602</v>
      </c>
      <c r="C9" s="186">
        <v>0</v>
      </c>
      <c r="D9" s="186">
        <v>0</v>
      </c>
      <c r="E9" s="186">
        <v>0</v>
      </c>
      <c r="F9" s="184" t="str">
        <f t="shared" si="0"/>
        <v/>
      </c>
      <c r="G9" s="184" t="str">
        <f t="shared" ref="G9:G19" si="1">IF(D9&lt;&gt;0,E9/D9,"")</f>
        <v/>
      </c>
    </row>
    <row r="10" ht="24.6" customHeight="1" spans="1:7">
      <c r="A10" s="181" t="s">
        <v>603</v>
      </c>
      <c r="B10" s="185" t="s">
        <v>604</v>
      </c>
      <c r="C10" s="186">
        <v>0</v>
      </c>
      <c r="D10" s="186">
        <v>0</v>
      </c>
      <c r="E10" s="186">
        <v>0</v>
      </c>
      <c r="F10" s="184" t="str">
        <f t="shared" si="0"/>
        <v/>
      </c>
      <c r="G10" s="184" t="str">
        <f t="shared" si="1"/>
        <v/>
      </c>
    </row>
    <row r="11" ht="24.6" customHeight="1" spans="1:7">
      <c r="A11" s="181" t="s">
        <v>605</v>
      </c>
      <c r="B11" s="185" t="s">
        <v>606</v>
      </c>
      <c r="C11" s="186">
        <v>0</v>
      </c>
      <c r="D11" s="186">
        <v>0</v>
      </c>
      <c r="E11" s="186">
        <v>0</v>
      </c>
      <c r="F11" s="184" t="str">
        <f t="shared" si="0"/>
        <v/>
      </c>
      <c r="G11" s="184" t="str">
        <f t="shared" si="1"/>
        <v/>
      </c>
    </row>
    <row r="12" s="139" customFormat="1" ht="24.6" customHeight="1" spans="1:7">
      <c r="A12" s="187" t="s">
        <v>607</v>
      </c>
      <c r="B12" s="182" t="s">
        <v>608</v>
      </c>
      <c r="C12" s="183">
        <f>SUM(C13,C17,C18)</f>
        <v>510</v>
      </c>
      <c r="D12" s="183">
        <f t="shared" ref="D12:E12" si="2">SUM(D13,D17,D18)</f>
        <v>536</v>
      </c>
      <c r="E12" s="183">
        <f t="shared" si="2"/>
        <v>909</v>
      </c>
      <c r="F12" s="184">
        <f t="shared" si="0"/>
        <v>1.78235294117647</v>
      </c>
      <c r="G12" s="184">
        <f t="shared" si="1"/>
        <v>1.69589552238806</v>
      </c>
    </row>
    <row r="13" ht="24.6" customHeight="1" spans="1:7">
      <c r="A13" s="181" t="s">
        <v>609</v>
      </c>
      <c r="B13" s="185" t="s">
        <v>610</v>
      </c>
      <c r="C13" s="186">
        <f>SUM(C14:C16)</f>
        <v>510</v>
      </c>
      <c r="D13" s="186">
        <f>SUM(D14:D16)</f>
        <v>536</v>
      </c>
      <c r="E13" s="186">
        <f>SUM(E14:E16)</f>
        <v>909</v>
      </c>
      <c r="F13" s="188">
        <f t="shared" si="0"/>
        <v>1.78235294117647</v>
      </c>
      <c r="G13" s="188">
        <f t="shared" si="1"/>
        <v>1.69589552238806</v>
      </c>
    </row>
    <row r="14" ht="24.6" customHeight="1" spans="1:7">
      <c r="A14" s="181" t="s">
        <v>611</v>
      </c>
      <c r="B14" s="185" t="s">
        <v>612</v>
      </c>
      <c r="C14" s="189">
        <v>320</v>
      </c>
      <c r="D14" s="189">
        <v>315</v>
      </c>
      <c r="E14" s="189">
        <v>380</v>
      </c>
      <c r="F14" s="188">
        <f t="shared" si="0"/>
        <v>1.1875</v>
      </c>
      <c r="G14" s="188">
        <f t="shared" si="1"/>
        <v>1.20634920634921</v>
      </c>
    </row>
    <row r="15" ht="24.6" customHeight="1" spans="1:7">
      <c r="A15" s="181" t="s">
        <v>613</v>
      </c>
      <c r="B15" s="185" t="s">
        <v>614</v>
      </c>
      <c r="C15" s="189">
        <v>190</v>
      </c>
      <c r="D15" s="189">
        <v>221</v>
      </c>
      <c r="E15" s="189">
        <v>529</v>
      </c>
      <c r="F15" s="188">
        <f t="shared" si="0"/>
        <v>2.78421052631579</v>
      </c>
      <c r="G15" s="188">
        <f t="shared" si="1"/>
        <v>2.39366515837104</v>
      </c>
    </row>
    <row r="16" ht="24.6" customHeight="1" spans="1:7">
      <c r="A16" s="181" t="s">
        <v>615</v>
      </c>
      <c r="B16" s="185" t="s">
        <v>616</v>
      </c>
      <c r="C16" s="186">
        <v>0</v>
      </c>
      <c r="D16" s="186">
        <v>0</v>
      </c>
      <c r="E16" s="186">
        <v>0</v>
      </c>
      <c r="F16" s="188" t="str">
        <f t="shared" si="0"/>
        <v/>
      </c>
      <c r="G16" s="188" t="str">
        <f t="shared" si="1"/>
        <v/>
      </c>
    </row>
    <row r="17" ht="24.6" customHeight="1" spans="1:7">
      <c r="A17" s="181" t="s">
        <v>617</v>
      </c>
      <c r="B17" s="185" t="s">
        <v>618</v>
      </c>
      <c r="C17" s="186">
        <v>0</v>
      </c>
      <c r="D17" s="186">
        <v>0</v>
      </c>
      <c r="E17" s="186">
        <v>0</v>
      </c>
      <c r="F17" s="188" t="str">
        <f t="shared" si="0"/>
        <v/>
      </c>
      <c r="G17" s="188" t="str">
        <f t="shared" si="1"/>
        <v/>
      </c>
    </row>
    <row r="18" ht="24.6" customHeight="1" spans="1:7">
      <c r="A18" s="181" t="s">
        <v>619</v>
      </c>
      <c r="B18" s="185" t="s">
        <v>620</v>
      </c>
      <c r="C18" s="186">
        <v>0</v>
      </c>
      <c r="D18" s="186">
        <v>0</v>
      </c>
      <c r="E18" s="186">
        <v>0</v>
      </c>
      <c r="F18" s="188" t="str">
        <f t="shared" si="0"/>
        <v/>
      </c>
      <c r="G18" s="188" t="str">
        <f t="shared" si="1"/>
        <v/>
      </c>
    </row>
    <row r="19" ht="24.6" customHeight="1" spans="1:7">
      <c r="A19" s="181" t="s">
        <v>621</v>
      </c>
      <c r="B19" s="182" t="s">
        <v>622</v>
      </c>
      <c r="C19" s="183">
        <v>0</v>
      </c>
      <c r="D19" s="183">
        <v>0</v>
      </c>
      <c r="E19" s="183">
        <v>0</v>
      </c>
      <c r="F19" s="188" t="str">
        <f t="shared" si="0"/>
        <v/>
      </c>
      <c r="G19" s="188" t="str">
        <f t="shared" si="1"/>
        <v/>
      </c>
    </row>
    <row r="20" s="139" customFormat="1" ht="24.6" customHeight="1" spans="1:7">
      <c r="A20" s="187" t="s">
        <v>623</v>
      </c>
      <c r="B20" s="190" t="s">
        <v>624</v>
      </c>
      <c r="C20" s="183">
        <f>SUM(C21,C37,C38,C39,C40,C44,C45,C46,C47,C48)</f>
        <v>8412</v>
      </c>
      <c r="D20" s="183">
        <f>SUM(D21,D37,D38,D39,D40,D44,D45,D46,D47,D48)</f>
        <v>1561</v>
      </c>
      <c r="E20" s="183">
        <f>SUM(E21,E37,E38,E39,E40,E44,E45,E46,E47,E48)</f>
        <v>7417</v>
      </c>
      <c r="F20" s="184">
        <f t="shared" ref="F20:F56" si="3">IF(C20&lt;&gt;0,E20/C20,"")</f>
        <v>0.88171659533999</v>
      </c>
      <c r="G20" s="184">
        <f t="shared" ref="G20:G56" si="4">IF(D20&lt;&gt;0,E20/D20,"")</f>
        <v>4.75144138372838</v>
      </c>
    </row>
    <row r="21" ht="24.6" customHeight="1" spans="1:7">
      <c r="A21" s="181" t="s">
        <v>625</v>
      </c>
      <c r="B21" s="185" t="s">
        <v>626</v>
      </c>
      <c r="C21" s="186">
        <f>SUM(C22:C36)</f>
        <v>8322</v>
      </c>
      <c r="D21" s="186">
        <f>SUM(D22:D36)</f>
        <v>1561</v>
      </c>
      <c r="E21" s="186">
        <f>SUM(E22:E36)</f>
        <v>7257</v>
      </c>
      <c r="F21" s="188">
        <f t="shared" si="3"/>
        <v>0.872025955299207</v>
      </c>
      <c r="G21" s="188">
        <f t="shared" si="4"/>
        <v>4.64894298526586</v>
      </c>
    </row>
    <row r="22" ht="24.6" customHeight="1" spans="1:7">
      <c r="A22" s="181" t="s">
        <v>627</v>
      </c>
      <c r="B22" s="185" t="s">
        <v>628</v>
      </c>
      <c r="C22" s="186">
        <v>322</v>
      </c>
      <c r="D22" s="189">
        <v>46</v>
      </c>
      <c r="E22" s="186">
        <f>322+224</f>
        <v>546</v>
      </c>
      <c r="F22" s="188">
        <f t="shared" si="3"/>
        <v>1.69565217391304</v>
      </c>
      <c r="G22" s="188">
        <f t="shared" si="4"/>
        <v>11.8695652173913</v>
      </c>
    </row>
    <row r="23" ht="24.6" customHeight="1" spans="1:7">
      <c r="A23" s="181" t="s">
        <v>629</v>
      </c>
      <c r="B23" s="185" t="s">
        <v>630</v>
      </c>
      <c r="C23" s="186">
        <v>0</v>
      </c>
      <c r="D23" s="189">
        <v>0</v>
      </c>
      <c r="E23" s="186">
        <v>0</v>
      </c>
      <c r="F23" s="188" t="str">
        <f t="shared" si="3"/>
        <v/>
      </c>
      <c r="G23" s="188" t="str">
        <f t="shared" si="4"/>
        <v/>
      </c>
    </row>
    <row r="24" ht="24.6" customHeight="1" spans="1:7">
      <c r="A24" s="181" t="s">
        <v>631</v>
      </c>
      <c r="B24" s="185" t="s">
        <v>632</v>
      </c>
      <c r="C24" s="186">
        <v>0</v>
      </c>
      <c r="D24" s="189">
        <v>0</v>
      </c>
      <c r="E24" s="186">
        <v>0</v>
      </c>
      <c r="F24" s="188" t="str">
        <f t="shared" si="3"/>
        <v/>
      </c>
      <c r="G24" s="188" t="str">
        <f t="shared" si="4"/>
        <v/>
      </c>
    </row>
    <row r="25" ht="24.6" customHeight="1" spans="1:7">
      <c r="A25" s="181" t="s">
        <v>633</v>
      </c>
      <c r="B25" s="185" t="s">
        <v>634</v>
      </c>
      <c r="C25" s="186">
        <v>2820</v>
      </c>
      <c r="D25" s="186">
        <v>751</v>
      </c>
      <c r="E25" s="186">
        <v>2428</v>
      </c>
      <c r="F25" s="188">
        <f t="shared" si="3"/>
        <v>0.860992907801418</v>
      </c>
      <c r="G25" s="188">
        <f t="shared" si="4"/>
        <v>3.23302263648469</v>
      </c>
    </row>
    <row r="26" ht="24.6" customHeight="1" spans="1:7">
      <c r="A26" s="181" t="s">
        <v>635</v>
      </c>
      <c r="B26" s="185" t="s">
        <v>636</v>
      </c>
      <c r="C26" s="186">
        <v>0</v>
      </c>
      <c r="D26" s="189">
        <v>0</v>
      </c>
      <c r="E26" s="186">
        <v>0</v>
      </c>
      <c r="F26" s="188" t="str">
        <f t="shared" si="3"/>
        <v/>
      </c>
      <c r="G26" s="188" t="str">
        <f t="shared" si="4"/>
        <v/>
      </c>
    </row>
    <row r="27" ht="24.6" customHeight="1" spans="1:7">
      <c r="A27" s="181" t="s">
        <v>637</v>
      </c>
      <c r="B27" s="185" t="s">
        <v>638</v>
      </c>
      <c r="C27" s="186">
        <v>0</v>
      </c>
      <c r="D27" s="189">
        <v>0</v>
      </c>
      <c r="E27" s="186">
        <v>0</v>
      </c>
      <c r="F27" s="188" t="str">
        <f t="shared" si="3"/>
        <v/>
      </c>
      <c r="G27" s="188" t="str">
        <f t="shared" si="4"/>
        <v/>
      </c>
    </row>
    <row r="28" ht="24.6" customHeight="1" spans="1:7">
      <c r="A28" s="181" t="s">
        <v>639</v>
      </c>
      <c r="B28" s="185" t="s">
        <v>640</v>
      </c>
      <c r="C28" s="186">
        <v>0</v>
      </c>
      <c r="D28" s="189">
        <v>0</v>
      </c>
      <c r="E28" s="186">
        <v>0</v>
      </c>
      <c r="F28" s="188" t="str">
        <f t="shared" si="3"/>
        <v/>
      </c>
      <c r="G28" s="188" t="str">
        <f t="shared" si="4"/>
        <v/>
      </c>
    </row>
    <row r="29" ht="24.6" customHeight="1" spans="1:7">
      <c r="A29" s="181" t="s">
        <v>641</v>
      </c>
      <c r="B29" s="185" t="s">
        <v>642</v>
      </c>
      <c r="C29" s="186">
        <v>0</v>
      </c>
      <c r="D29" s="189">
        <v>0</v>
      </c>
      <c r="E29" s="186">
        <v>0</v>
      </c>
      <c r="F29" s="188" t="str">
        <f t="shared" si="3"/>
        <v/>
      </c>
      <c r="G29" s="188" t="str">
        <f t="shared" si="4"/>
        <v/>
      </c>
    </row>
    <row r="30" ht="24.6" customHeight="1" spans="1:7">
      <c r="A30" s="181" t="s">
        <v>643</v>
      </c>
      <c r="B30" s="185" t="s">
        <v>644</v>
      </c>
      <c r="C30" s="186">
        <v>0</v>
      </c>
      <c r="D30" s="189">
        <v>0</v>
      </c>
      <c r="E30" s="186">
        <v>0</v>
      </c>
      <c r="F30" s="188" t="str">
        <f t="shared" si="3"/>
        <v/>
      </c>
      <c r="G30" s="188" t="str">
        <f t="shared" si="4"/>
        <v/>
      </c>
    </row>
    <row r="31" ht="24.6" customHeight="1" spans="1:7">
      <c r="A31" s="181" t="s">
        <v>645</v>
      </c>
      <c r="B31" s="185" t="s">
        <v>646</v>
      </c>
      <c r="C31" s="186">
        <v>0</v>
      </c>
      <c r="D31" s="189">
        <v>0</v>
      </c>
      <c r="E31" s="186">
        <v>0</v>
      </c>
      <c r="F31" s="188" t="str">
        <f t="shared" si="3"/>
        <v/>
      </c>
      <c r="G31" s="188" t="str">
        <f t="shared" si="4"/>
        <v/>
      </c>
    </row>
    <row r="32" ht="24.6" customHeight="1" spans="1:7">
      <c r="A32" s="181" t="s">
        <v>647</v>
      </c>
      <c r="B32" s="185" t="s">
        <v>648</v>
      </c>
      <c r="C32" s="186">
        <v>0</v>
      </c>
      <c r="D32" s="189">
        <v>0</v>
      </c>
      <c r="E32" s="186">
        <v>0</v>
      </c>
      <c r="F32" s="188" t="str">
        <f t="shared" si="3"/>
        <v/>
      </c>
      <c r="G32" s="188" t="str">
        <f t="shared" si="4"/>
        <v/>
      </c>
    </row>
    <row r="33" ht="24.6" customHeight="1" spans="1:7">
      <c r="A33" s="181" t="s">
        <v>649</v>
      </c>
      <c r="B33" s="185" t="s">
        <v>650</v>
      </c>
      <c r="C33" s="186">
        <v>0</v>
      </c>
      <c r="D33" s="189">
        <v>512</v>
      </c>
      <c r="E33" s="186">
        <v>2033</v>
      </c>
      <c r="F33" s="188" t="str">
        <f t="shared" si="3"/>
        <v/>
      </c>
      <c r="G33" s="188">
        <f t="shared" si="4"/>
        <v>3.970703125</v>
      </c>
    </row>
    <row r="34" ht="24.6" customHeight="1" spans="1:7">
      <c r="A34" s="181" t="s">
        <v>651</v>
      </c>
      <c r="B34" s="185" t="s">
        <v>652</v>
      </c>
      <c r="C34" s="186">
        <v>0</v>
      </c>
      <c r="D34" s="189">
        <v>0</v>
      </c>
      <c r="E34" s="186">
        <v>0</v>
      </c>
      <c r="F34" s="188" t="str">
        <f t="shared" si="3"/>
        <v/>
      </c>
      <c r="G34" s="188" t="str">
        <f t="shared" si="4"/>
        <v/>
      </c>
    </row>
    <row r="35" ht="24.6" customHeight="1" spans="1:7">
      <c r="A35" s="181" t="s">
        <v>653</v>
      </c>
      <c r="B35" s="185" t="s">
        <v>654</v>
      </c>
      <c r="C35" s="186">
        <v>0</v>
      </c>
      <c r="D35" s="189">
        <v>0</v>
      </c>
      <c r="E35" s="186">
        <v>0</v>
      </c>
      <c r="F35" s="188" t="str">
        <f t="shared" si="3"/>
        <v/>
      </c>
      <c r="G35" s="188" t="str">
        <f t="shared" si="4"/>
        <v/>
      </c>
    </row>
    <row r="36" ht="24.6" customHeight="1" spans="1:7">
      <c r="A36" s="181" t="s">
        <v>655</v>
      </c>
      <c r="B36" s="185" t="s">
        <v>656</v>
      </c>
      <c r="C36" s="186">
        <v>5180</v>
      </c>
      <c r="D36" s="189">
        <v>252</v>
      </c>
      <c r="E36" s="186">
        <v>2250</v>
      </c>
      <c r="F36" s="188">
        <f t="shared" si="3"/>
        <v>0.434362934362934</v>
      </c>
      <c r="G36" s="188">
        <f t="shared" si="4"/>
        <v>8.92857142857143</v>
      </c>
    </row>
    <row r="37" ht="24.6" customHeight="1" spans="1:7">
      <c r="A37" s="181" t="s">
        <v>657</v>
      </c>
      <c r="B37" s="185" t="s">
        <v>658</v>
      </c>
      <c r="C37" s="186">
        <v>0</v>
      </c>
      <c r="D37" s="186">
        <v>0</v>
      </c>
      <c r="E37" s="186">
        <v>0</v>
      </c>
      <c r="F37" s="188" t="str">
        <f t="shared" si="3"/>
        <v/>
      </c>
      <c r="G37" s="188" t="str">
        <f t="shared" si="4"/>
        <v/>
      </c>
    </row>
    <row r="38" ht="24.6" customHeight="1" spans="1:7">
      <c r="A38" s="181" t="s">
        <v>659</v>
      </c>
      <c r="B38" s="185" t="s">
        <v>660</v>
      </c>
      <c r="C38" s="186">
        <v>0</v>
      </c>
      <c r="D38" s="186">
        <v>0</v>
      </c>
      <c r="E38" s="186">
        <v>0</v>
      </c>
      <c r="F38" s="188" t="str">
        <f t="shared" si="3"/>
        <v/>
      </c>
      <c r="G38" s="188" t="str">
        <f t="shared" si="4"/>
        <v/>
      </c>
    </row>
    <row r="39" ht="24.6" customHeight="1" spans="1:7">
      <c r="A39" s="181" t="s">
        <v>661</v>
      </c>
      <c r="B39" s="185" t="s">
        <v>662</v>
      </c>
      <c r="C39" s="186">
        <v>0</v>
      </c>
      <c r="D39" s="186">
        <v>0</v>
      </c>
      <c r="E39" s="186">
        <v>0</v>
      </c>
      <c r="F39" s="188" t="str">
        <f t="shared" si="3"/>
        <v/>
      </c>
      <c r="G39" s="188" t="str">
        <f t="shared" si="4"/>
        <v/>
      </c>
    </row>
    <row r="40" ht="24.6" customHeight="1" spans="1:7">
      <c r="A40" s="181" t="s">
        <v>663</v>
      </c>
      <c r="B40" s="185" t="s">
        <v>664</v>
      </c>
      <c r="C40" s="186">
        <f>SUM(C41:C43)</f>
        <v>90</v>
      </c>
      <c r="D40" s="186">
        <f>SUM(D41:D43)</f>
        <v>0</v>
      </c>
      <c r="E40" s="186">
        <v>160</v>
      </c>
      <c r="F40" s="188">
        <f t="shared" si="3"/>
        <v>1.77777777777778</v>
      </c>
      <c r="G40" s="188" t="str">
        <f t="shared" si="4"/>
        <v/>
      </c>
    </row>
    <row r="41" ht="24.6" customHeight="1" spans="1:7">
      <c r="A41" s="181" t="s">
        <v>665</v>
      </c>
      <c r="B41" s="185" t="s">
        <v>666</v>
      </c>
      <c r="C41" s="186">
        <v>90</v>
      </c>
      <c r="D41" s="186">
        <v>0</v>
      </c>
      <c r="E41" s="186">
        <v>160</v>
      </c>
      <c r="F41" s="188">
        <f t="shared" si="3"/>
        <v>1.77777777777778</v>
      </c>
      <c r="G41" s="188" t="str">
        <f t="shared" si="4"/>
        <v/>
      </c>
    </row>
    <row r="42" ht="24.6" customHeight="1" spans="1:7">
      <c r="A42" s="181" t="s">
        <v>667</v>
      </c>
      <c r="B42" s="185" t="s">
        <v>668</v>
      </c>
      <c r="C42" s="186">
        <v>0</v>
      </c>
      <c r="D42" s="186">
        <v>0</v>
      </c>
      <c r="E42" s="186">
        <v>0</v>
      </c>
      <c r="F42" s="188" t="str">
        <f t="shared" si="3"/>
        <v/>
      </c>
      <c r="G42" s="188" t="str">
        <f t="shared" si="4"/>
        <v/>
      </c>
    </row>
    <row r="43" ht="24.6" customHeight="1" spans="1:7">
      <c r="A43" s="181" t="s">
        <v>669</v>
      </c>
      <c r="B43" s="185" t="s">
        <v>670</v>
      </c>
      <c r="C43" s="186">
        <v>0</v>
      </c>
      <c r="D43" s="186">
        <v>0</v>
      </c>
      <c r="E43" s="186">
        <v>0</v>
      </c>
      <c r="F43" s="188" t="str">
        <f t="shared" si="3"/>
        <v/>
      </c>
      <c r="G43" s="188" t="str">
        <f t="shared" si="4"/>
        <v/>
      </c>
    </row>
    <row r="44" ht="24.6" customHeight="1" spans="1:7">
      <c r="A44" s="181" t="s">
        <v>671</v>
      </c>
      <c r="B44" s="185" t="s">
        <v>672</v>
      </c>
      <c r="C44" s="186">
        <v>0</v>
      </c>
      <c r="D44" s="186">
        <v>0</v>
      </c>
      <c r="E44" s="186">
        <v>0</v>
      </c>
      <c r="F44" s="188" t="str">
        <f t="shared" si="3"/>
        <v/>
      </c>
      <c r="G44" s="188" t="str">
        <f t="shared" si="4"/>
        <v/>
      </c>
    </row>
    <row r="45" ht="24.6" customHeight="1" spans="1:7">
      <c r="A45" s="181" t="s">
        <v>673</v>
      </c>
      <c r="B45" s="185" t="s">
        <v>674</v>
      </c>
      <c r="C45" s="186">
        <v>0</v>
      </c>
      <c r="D45" s="186">
        <v>0</v>
      </c>
      <c r="E45" s="186">
        <v>0</v>
      </c>
      <c r="F45" s="188" t="str">
        <f t="shared" si="3"/>
        <v/>
      </c>
      <c r="G45" s="188" t="str">
        <f t="shared" si="4"/>
        <v/>
      </c>
    </row>
    <row r="46" ht="24.6" customHeight="1" spans="1:7">
      <c r="A46" s="181" t="s">
        <v>675</v>
      </c>
      <c r="B46" s="185" t="s">
        <v>676</v>
      </c>
      <c r="C46" s="186">
        <v>0</v>
      </c>
      <c r="D46" s="186">
        <v>0</v>
      </c>
      <c r="E46" s="186">
        <v>0</v>
      </c>
      <c r="F46" s="188" t="str">
        <f t="shared" si="3"/>
        <v/>
      </c>
      <c r="G46" s="188" t="str">
        <f t="shared" si="4"/>
        <v/>
      </c>
    </row>
    <row r="47" ht="24.6" customHeight="1" spans="1:7">
      <c r="A47" s="181" t="s">
        <v>677</v>
      </c>
      <c r="B47" s="185" t="s">
        <v>678</v>
      </c>
      <c r="C47" s="186">
        <v>0</v>
      </c>
      <c r="D47" s="186">
        <v>0</v>
      </c>
      <c r="E47" s="186">
        <v>0</v>
      </c>
      <c r="F47" s="188" t="str">
        <f t="shared" si="3"/>
        <v/>
      </c>
      <c r="G47" s="188" t="str">
        <f t="shared" si="4"/>
        <v/>
      </c>
    </row>
    <row r="48" ht="24.6" customHeight="1" spans="1:7">
      <c r="A48" s="181" t="s">
        <v>679</v>
      </c>
      <c r="B48" s="185" t="s">
        <v>680</v>
      </c>
      <c r="C48" s="186">
        <v>0</v>
      </c>
      <c r="D48" s="186">
        <v>0</v>
      </c>
      <c r="E48" s="186">
        <v>0</v>
      </c>
      <c r="F48" s="188" t="str">
        <f t="shared" si="3"/>
        <v/>
      </c>
      <c r="G48" s="188" t="str">
        <f t="shared" si="4"/>
        <v/>
      </c>
    </row>
    <row r="49" s="139" customFormat="1" ht="24.6" customHeight="1" spans="1:7">
      <c r="A49" s="187" t="s">
        <v>681</v>
      </c>
      <c r="B49" s="182" t="s">
        <v>682</v>
      </c>
      <c r="C49" s="183">
        <f>SUM(C50,C55,C56,C57,C58)</f>
        <v>1260</v>
      </c>
      <c r="D49" s="183">
        <f>SUM(D50,D55,D56,D57,D58)</f>
        <v>524</v>
      </c>
      <c r="E49" s="183">
        <f>SUM(E50,E55,E56,E57,E58)</f>
        <v>1743</v>
      </c>
      <c r="F49" s="184">
        <f t="shared" si="3"/>
        <v>1.38333333333333</v>
      </c>
      <c r="G49" s="184">
        <f t="shared" si="4"/>
        <v>3.3263358778626</v>
      </c>
    </row>
    <row r="50" ht="24.6" customHeight="1" spans="1:7">
      <c r="A50" s="181" t="s">
        <v>683</v>
      </c>
      <c r="B50" s="185" t="s">
        <v>684</v>
      </c>
      <c r="C50" s="186">
        <f>SUM(C51:C54)</f>
        <v>1260</v>
      </c>
      <c r="D50" s="186">
        <f>SUM(D51:D54)</f>
        <v>524</v>
      </c>
      <c r="E50" s="186">
        <f>SUM(E51:E54)</f>
        <v>1743</v>
      </c>
      <c r="F50" s="188">
        <f t="shared" si="3"/>
        <v>1.38333333333333</v>
      </c>
      <c r="G50" s="188">
        <f t="shared" si="4"/>
        <v>3.3263358778626</v>
      </c>
    </row>
    <row r="51" ht="24.6" customHeight="1" spans="1:7">
      <c r="A51" s="181" t="s">
        <v>685</v>
      </c>
      <c r="B51" s="185" t="s">
        <v>614</v>
      </c>
      <c r="C51" s="189">
        <v>1200</v>
      </c>
      <c r="D51" s="189">
        <v>54</v>
      </c>
      <c r="E51" s="189">
        <v>430</v>
      </c>
      <c r="F51" s="188">
        <f t="shared" si="3"/>
        <v>0.358333333333333</v>
      </c>
      <c r="G51" s="188">
        <f t="shared" si="4"/>
        <v>7.96296296296296</v>
      </c>
    </row>
    <row r="52" ht="24.6" customHeight="1" spans="1:7">
      <c r="A52" s="181" t="s">
        <v>686</v>
      </c>
      <c r="B52" s="185" t="s">
        <v>687</v>
      </c>
      <c r="C52" s="186">
        <v>0</v>
      </c>
      <c r="D52" s="189">
        <v>0</v>
      </c>
      <c r="E52" s="186">
        <v>0</v>
      </c>
      <c r="F52" s="188" t="str">
        <f t="shared" si="3"/>
        <v/>
      </c>
      <c r="G52" s="188" t="str">
        <f t="shared" si="4"/>
        <v/>
      </c>
    </row>
    <row r="53" ht="24.6" customHeight="1" spans="1:7">
      <c r="A53" s="181" t="s">
        <v>688</v>
      </c>
      <c r="B53" s="185" t="s">
        <v>689</v>
      </c>
      <c r="C53" s="186">
        <v>0</v>
      </c>
      <c r="D53" s="189">
        <v>0</v>
      </c>
      <c r="E53" s="186">
        <v>0</v>
      </c>
      <c r="F53" s="188" t="str">
        <f t="shared" si="3"/>
        <v/>
      </c>
      <c r="G53" s="188" t="str">
        <f t="shared" si="4"/>
        <v/>
      </c>
    </row>
    <row r="54" ht="24.6" customHeight="1" spans="1:7">
      <c r="A54" s="181" t="s">
        <v>690</v>
      </c>
      <c r="B54" s="185" t="s">
        <v>691</v>
      </c>
      <c r="C54" s="189">
        <v>60</v>
      </c>
      <c r="D54" s="189">
        <v>470</v>
      </c>
      <c r="E54" s="189">
        <v>1313</v>
      </c>
      <c r="F54" s="188">
        <f t="shared" si="3"/>
        <v>21.8833333333333</v>
      </c>
      <c r="G54" s="188">
        <f t="shared" si="4"/>
        <v>2.7936170212766</v>
      </c>
    </row>
    <row r="55" ht="24.6" customHeight="1" spans="1:7">
      <c r="A55" s="181" t="s">
        <v>692</v>
      </c>
      <c r="B55" s="185" t="s">
        <v>693</v>
      </c>
      <c r="C55" s="186">
        <v>0</v>
      </c>
      <c r="D55" s="186">
        <v>0</v>
      </c>
      <c r="E55" s="186">
        <v>0</v>
      </c>
      <c r="F55" s="188" t="str">
        <f t="shared" si="3"/>
        <v/>
      </c>
      <c r="G55" s="188" t="str">
        <f t="shared" si="4"/>
        <v/>
      </c>
    </row>
    <row r="56" ht="24.6" customHeight="1" spans="1:7">
      <c r="A56" s="181" t="s">
        <v>694</v>
      </c>
      <c r="B56" s="185" t="s">
        <v>695</v>
      </c>
      <c r="C56" s="186">
        <v>0</v>
      </c>
      <c r="D56" s="186">
        <v>0</v>
      </c>
      <c r="E56" s="186">
        <v>0</v>
      </c>
      <c r="F56" s="188" t="str">
        <f t="shared" si="3"/>
        <v/>
      </c>
      <c r="G56" s="188" t="str">
        <f t="shared" si="4"/>
        <v/>
      </c>
    </row>
    <row r="57" ht="24.6" customHeight="1" spans="1:7">
      <c r="A57" s="181">
        <v>21370</v>
      </c>
      <c r="B57" s="185" t="s">
        <v>696</v>
      </c>
      <c r="C57" s="186">
        <v>0</v>
      </c>
      <c r="D57" s="186">
        <v>0</v>
      </c>
      <c r="E57" s="186">
        <v>0</v>
      </c>
      <c r="F57" s="188" t="str">
        <f t="shared" ref="F57:F62" si="5">IF(C57&lt;&gt;0,E57/C57,"")</f>
        <v/>
      </c>
      <c r="G57" s="188" t="str">
        <f t="shared" ref="G57:G62" si="6">IF(D57&lt;&gt;0,E57/D57,"")</f>
        <v/>
      </c>
    </row>
    <row r="58" ht="24.6" customHeight="1" spans="1:7">
      <c r="A58" s="181">
        <v>21371</v>
      </c>
      <c r="B58" s="185" t="s">
        <v>697</v>
      </c>
      <c r="C58" s="186">
        <v>0</v>
      </c>
      <c r="D58" s="186">
        <v>0</v>
      </c>
      <c r="E58" s="186">
        <v>0</v>
      </c>
      <c r="F58" s="188" t="str">
        <f t="shared" si="5"/>
        <v/>
      </c>
      <c r="G58" s="188" t="str">
        <f t="shared" si="6"/>
        <v/>
      </c>
    </row>
    <row r="59" ht="24.6" customHeight="1" spans="1:7">
      <c r="A59" s="181" t="s">
        <v>698</v>
      </c>
      <c r="B59" s="182" t="s">
        <v>699</v>
      </c>
      <c r="C59" s="186">
        <f>C60</f>
        <v>0</v>
      </c>
      <c r="D59" s="186">
        <f t="shared" ref="D59:E60" si="7">D60</f>
        <v>26700</v>
      </c>
      <c r="E59" s="186">
        <f t="shared" si="7"/>
        <v>0</v>
      </c>
      <c r="F59" s="188" t="str">
        <f t="shared" ref="F59:F60" si="8">IF(C59&lt;&gt;0,E59/C59,"")</f>
        <v/>
      </c>
      <c r="G59" s="188">
        <f t="shared" ref="G59:G60" si="9">IF(D59&lt;&gt;0,E59/D59,"")</f>
        <v>0</v>
      </c>
    </row>
    <row r="60" ht="24.6" customHeight="1" spans="1:7">
      <c r="A60" s="181" t="s">
        <v>700</v>
      </c>
      <c r="B60" s="191" t="s">
        <v>701</v>
      </c>
      <c r="C60" s="186">
        <f>C61</f>
        <v>0</v>
      </c>
      <c r="D60" s="186">
        <f t="shared" si="7"/>
        <v>26700</v>
      </c>
      <c r="E60" s="186">
        <f t="shared" si="7"/>
        <v>0</v>
      </c>
      <c r="F60" s="188" t="str">
        <f t="shared" si="8"/>
        <v/>
      </c>
      <c r="G60" s="188">
        <f t="shared" si="9"/>
        <v>0</v>
      </c>
    </row>
    <row r="61" ht="24.6" customHeight="1" spans="1:7">
      <c r="A61" s="181" t="s">
        <v>702</v>
      </c>
      <c r="B61" s="191" t="s">
        <v>703</v>
      </c>
      <c r="C61" s="186">
        <v>0</v>
      </c>
      <c r="D61" s="186">
        <v>26700</v>
      </c>
      <c r="E61" s="186">
        <v>0</v>
      </c>
      <c r="F61" s="188" t="str">
        <f>IF(C59&lt;&gt;0,E59/C59,"")</f>
        <v/>
      </c>
      <c r="G61" s="188">
        <f>IF(D59&lt;&gt;0,E59/D59,"")</f>
        <v>0</v>
      </c>
    </row>
    <row r="62" ht="24.6" customHeight="1" spans="1:7">
      <c r="A62" s="181" t="s">
        <v>704</v>
      </c>
      <c r="B62" s="182" t="s">
        <v>705</v>
      </c>
      <c r="C62" s="186">
        <v>0</v>
      </c>
      <c r="D62" s="186">
        <v>0</v>
      </c>
      <c r="E62" s="186">
        <v>0</v>
      </c>
      <c r="F62" s="188" t="str">
        <f t="shared" si="5"/>
        <v/>
      </c>
      <c r="G62" s="188" t="str">
        <f t="shared" si="6"/>
        <v/>
      </c>
    </row>
    <row r="63" s="139" customFormat="1" ht="24.6" customHeight="1" spans="1:7">
      <c r="A63" s="187" t="s">
        <v>413</v>
      </c>
      <c r="B63" s="190" t="s">
        <v>706</v>
      </c>
      <c r="C63" s="183">
        <f>SUM(C65:C68,C77)</f>
        <v>1181</v>
      </c>
      <c r="D63" s="183">
        <f>SUM(D65:D68,D77)</f>
        <v>141807</v>
      </c>
      <c r="E63" s="183">
        <f>SUM(E65:E68,E77)</f>
        <v>1219</v>
      </c>
      <c r="F63" s="184">
        <f t="shared" ref="F63:F77" si="10">IF(C63&lt;&gt;0,E63/C63,"")</f>
        <v>1.03217612193057</v>
      </c>
      <c r="G63" s="184">
        <f t="shared" ref="G63:G77" si="11">IF(D63&lt;&gt;0,E63/D63,"")</f>
        <v>0.00859619059707913</v>
      </c>
    </row>
    <row r="64" ht="24.6" customHeight="1" spans="1:7">
      <c r="A64" s="181" t="s">
        <v>707</v>
      </c>
      <c r="B64" s="185" t="s">
        <v>708</v>
      </c>
      <c r="C64" s="186">
        <f>SUM(C65:C67)</f>
        <v>0</v>
      </c>
      <c r="D64" s="186">
        <f>SUM(D65:D67)</f>
        <v>140900</v>
      </c>
      <c r="E64" s="186">
        <f>SUM(E65:E67)</f>
        <v>0</v>
      </c>
      <c r="F64" s="188" t="str">
        <f t="shared" si="10"/>
        <v/>
      </c>
      <c r="G64" s="188">
        <f t="shared" si="11"/>
        <v>0</v>
      </c>
    </row>
    <row r="65" ht="24.6" customHeight="1" spans="1:7">
      <c r="A65" s="181" t="s">
        <v>709</v>
      </c>
      <c r="B65" s="185" t="s">
        <v>710</v>
      </c>
      <c r="C65" s="186">
        <v>0</v>
      </c>
      <c r="D65" s="186">
        <v>0</v>
      </c>
      <c r="E65" s="186">
        <v>0</v>
      </c>
      <c r="F65" s="188" t="str">
        <f t="shared" si="10"/>
        <v/>
      </c>
      <c r="G65" s="188" t="str">
        <f t="shared" si="11"/>
        <v/>
      </c>
    </row>
    <row r="66" ht="24.6" customHeight="1" spans="1:7">
      <c r="A66" s="181" t="s">
        <v>711</v>
      </c>
      <c r="B66" s="185" t="s">
        <v>712</v>
      </c>
      <c r="C66" s="186">
        <v>0</v>
      </c>
      <c r="D66" s="189">
        <v>140900</v>
      </c>
      <c r="E66" s="186">
        <v>0</v>
      </c>
      <c r="F66" s="188" t="str">
        <f t="shared" si="10"/>
        <v/>
      </c>
      <c r="G66" s="188">
        <f t="shared" si="11"/>
        <v>0</v>
      </c>
    </row>
    <row r="67" ht="24.6" customHeight="1" spans="1:7">
      <c r="A67" s="181" t="s">
        <v>713</v>
      </c>
      <c r="B67" s="185" t="s">
        <v>714</v>
      </c>
      <c r="C67" s="186">
        <v>0</v>
      </c>
      <c r="D67" s="186">
        <v>0</v>
      </c>
      <c r="E67" s="186">
        <v>0</v>
      </c>
      <c r="F67" s="188" t="str">
        <f t="shared" si="10"/>
        <v/>
      </c>
      <c r="G67" s="188" t="str">
        <f t="shared" si="11"/>
        <v/>
      </c>
    </row>
    <row r="68" ht="24.6" customHeight="1" spans="1:7">
      <c r="A68" s="181" t="s">
        <v>715</v>
      </c>
      <c r="B68" s="185" t="s">
        <v>716</v>
      </c>
      <c r="C68" s="186">
        <f>SUM(C69:C76)</f>
        <v>3</v>
      </c>
      <c r="D68" s="186">
        <f>SUM(D69:D76)</f>
        <v>3</v>
      </c>
      <c r="E68" s="186">
        <f>SUM(E69:E76)</f>
        <v>3</v>
      </c>
      <c r="F68" s="188">
        <f t="shared" si="10"/>
        <v>1</v>
      </c>
      <c r="G68" s="188">
        <f t="shared" si="11"/>
        <v>1</v>
      </c>
    </row>
    <row r="69" ht="24.6" customHeight="1" spans="1:7">
      <c r="A69" s="181" t="s">
        <v>717</v>
      </c>
      <c r="B69" s="185" t="s">
        <v>718</v>
      </c>
      <c r="C69" s="186">
        <v>0</v>
      </c>
      <c r="D69" s="186">
        <v>0</v>
      </c>
      <c r="E69" s="186">
        <v>0</v>
      </c>
      <c r="F69" s="188" t="str">
        <f t="shared" si="10"/>
        <v/>
      </c>
      <c r="G69" s="188" t="str">
        <f t="shared" si="11"/>
        <v/>
      </c>
    </row>
    <row r="70" ht="24.6" customHeight="1" spans="1:7">
      <c r="A70" s="181" t="s">
        <v>719</v>
      </c>
      <c r="B70" s="185" t="s">
        <v>720</v>
      </c>
      <c r="C70" s="186">
        <v>0</v>
      </c>
      <c r="D70" s="186">
        <v>0</v>
      </c>
      <c r="E70" s="186">
        <v>0</v>
      </c>
      <c r="F70" s="188" t="str">
        <f t="shared" si="10"/>
        <v/>
      </c>
      <c r="G70" s="188" t="str">
        <f t="shared" si="11"/>
        <v/>
      </c>
    </row>
    <row r="71" ht="24.6" customHeight="1" spans="1:7">
      <c r="A71" s="181" t="s">
        <v>721</v>
      </c>
      <c r="B71" s="185" t="s">
        <v>722</v>
      </c>
      <c r="C71" s="189">
        <v>3</v>
      </c>
      <c r="D71" s="189">
        <v>3</v>
      </c>
      <c r="E71" s="189">
        <v>3</v>
      </c>
      <c r="F71" s="188">
        <f t="shared" si="10"/>
        <v>1</v>
      </c>
      <c r="G71" s="188">
        <f t="shared" si="11"/>
        <v>1</v>
      </c>
    </row>
    <row r="72" ht="24.6" customHeight="1" spans="1:7">
      <c r="A72" s="181" t="s">
        <v>723</v>
      </c>
      <c r="B72" s="185" t="s">
        <v>724</v>
      </c>
      <c r="C72" s="186">
        <v>0</v>
      </c>
      <c r="D72" s="186">
        <v>0</v>
      </c>
      <c r="E72" s="186">
        <v>0</v>
      </c>
      <c r="F72" s="188" t="str">
        <f t="shared" si="10"/>
        <v/>
      </c>
      <c r="G72" s="188" t="str">
        <f t="shared" si="11"/>
        <v/>
      </c>
    </row>
    <row r="73" ht="24.6" customHeight="1" spans="1:7">
      <c r="A73" s="181" t="s">
        <v>725</v>
      </c>
      <c r="B73" s="185" t="s">
        <v>726</v>
      </c>
      <c r="C73" s="186">
        <v>0</v>
      </c>
      <c r="D73" s="186">
        <v>0</v>
      </c>
      <c r="E73" s="186">
        <v>0</v>
      </c>
      <c r="F73" s="188" t="str">
        <f t="shared" si="10"/>
        <v/>
      </c>
      <c r="G73" s="188" t="str">
        <f t="shared" si="11"/>
        <v/>
      </c>
    </row>
    <row r="74" ht="24.6" customHeight="1" spans="1:7">
      <c r="A74" s="181" t="s">
        <v>727</v>
      </c>
      <c r="B74" s="185" t="s">
        <v>728</v>
      </c>
      <c r="C74" s="186">
        <v>0</v>
      </c>
      <c r="D74" s="186">
        <v>0</v>
      </c>
      <c r="E74" s="186">
        <v>0</v>
      </c>
      <c r="F74" s="188" t="str">
        <f t="shared" si="10"/>
        <v/>
      </c>
      <c r="G74" s="188" t="str">
        <f t="shared" si="11"/>
        <v/>
      </c>
    </row>
    <row r="75" ht="24.6" customHeight="1" spans="1:7">
      <c r="A75" s="181" t="s">
        <v>729</v>
      </c>
      <c r="B75" s="185" t="s">
        <v>730</v>
      </c>
      <c r="C75" s="186">
        <v>0</v>
      </c>
      <c r="D75" s="186">
        <v>0</v>
      </c>
      <c r="E75" s="186">
        <v>0</v>
      </c>
      <c r="F75" s="188" t="str">
        <f t="shared" si="10"/>
        <v/>
      </c>
      <c r="G75" s="188" t="str">
        <f t="shared" si="11"/>
        <v/>
      </c>
    </row>
    <row r="76" ht="24.6" customHeight="1" spans="1:7">
      <c r="A76" s="181" t="s">
        <v>731</v>
      </c>
      <c r="B76" s="185" t="s">
        <v>732</v>
      </c>
      <c r="C76" s="186">
        <v>0</v>
      </c>
      <c r="D76" s="186">
        <v>0</v>
      </c>
      <c r="E76" s="186">
        <v>0</v>
      </c>
      <c r="F76" s="188" t="str">
        <f t="shared" si="10"/>
        <v/>
      </c>
      <c r="G76" s="188" t="str">
        <f t="shared" si="11"/>
        <v/>
      </c>
    </row>
    <row r="77" ht="24.6" customHeight="1" spans="1:7">
      <c r="A77" s="181" t="s">
        <v>733</v>
      </c>
      <c r="B77" s="185" t="s">
        <v>734</v>
      </c>
      <c r="C77" s="186">
        <f>SUM(C78:C88)</f>
        <v>1178</v>
      </c>
      <c r="D77" s="186">
        <f>SUM(D78:D88)</f>
        <v>904</v>
      </c>
      <c r="E77" s="186">
        <f>SUM(E78:E88)</f>
        <v>1216</v>
      </c>
      <c r="F77" s="188">
        <f t="shared" si="10"/>
        <v>1.03225806451613</v>
      </c>
      <c r="G77" s="188">
        <f t="shared" si="11"/>
        <v>1.34513274336283</v>
      </c>
    </row>
    <row r="78" ht="24.6" customHeight="1" spans="1:7">
      <c r="A78" s="181">
        <v>2296001</v>
      </c>
      <c r="B78" s="185" t="s">
        <v>735</v>
      </c>
      <c r="C78" s="186">
        <v>0</v>
      </c>
      <c r="D78" s="189">
        <v>0</v>
      </c>
      <c r="E78" s="186">
        <v>0</v>
      </c>
      <c r="F78" s="188" t="str">
        <f t="shared" ref="F78:F125" si="12">IF(C78&lt;&gt;0,E78/C78,"")</f>
        <v/>
      </c>
      <c r="G78" s="188" t="str">
        <f t="shared" ref="G78:G125" si="13">IF(D78&lt;&gt;0,E78/D78,"")</f>
        <v/>
      </c>
    </row>
    <row r="79" ht="24.6" customHeight="1" spans="1:7">
      <c r="A79" s="181" t="s">
        <v>736</v>
      </c>
      <c r="B79" s="185" t="s">
        <v>737</v>
      </c>
      <c r="C79" s="189">
        <v>480</v>
      </c>
      <c r="D79" s="189">
        <v>526</v>
      </c>
      <c r="E79" s="189">
        <v>770</v>
      </c>
      <c r="F79" s="188">
        <f t="shared" si="12"/>
        <v>1.60416666666667</v>
      </c>
      <c r="G79" s="188">
        <f t="shared" si="13"/>
        <v>1.4638783269962</v>
      </c>
    </row>
    <row r="80" ht="24.6" customHeight="1" spans="1:7">
      <c r="A80" s="181" t="s">
        <v>738</v>
      </c>
      <c r="B80" s="185" t="s">
        <v>739</v>
      </c>
      <c r="C80" s="189">
        <v>50</v>
      </c>
      <c r="D80" s="189">
        <v>48</v>
      </c>
      <c r="E80" s="189">
        <v>40</v>
      </c>
      <c r="F80" s="188">
        <f t="shared" si="12"/>
        <v>0.8</v>
      </c>
      <c r="G80" s="188">
        <f t="shared" si="13"/>
        <v>0.833333333333333</v>
      </c>
    </row>
    <row r="81" ht="24.6" customHeight="1" spans="1:7">
      <c r="A81" s="181" t="s">
        <v>740</v>
      </c>
      <c r="B81" s="185" t="s">
        <v>741</v>
      </c>
      <c r="C81" s="189">
        <v>10</v>
      </c>
      <c r="D81" s="189">
        <v>5</v>
      </c>
      <c r="E81" s="189">
        <v>5</v>
      </c>
      <c r="F81" s="188">
        <f t="shared" si="12"/>
        <v>0.5</v>
      </c>
      <c r="G81" s="188">
        <f t="shared" si="13"/>
        <v>1</v>
      </c>
    </row>
    <row r="82" ht="24.6" customHeight="1" spans="1:7">
      <c r="A82" s="181" t="s">
        <v>742</v>
      </c>
      <c r="B82" s="185" t="s">
        <v>743</v>
      </c>
      <c r="C82" s="189">
        <v>0</v>
      </c>
      <c r="D82" s="189">
        <v>0</v>
      </c>
      <c r="E82" s="189">
        <v>0</v>
      </c>
      <c r="F82" s="188" t="str">
        <f t="shared" si="12"/>
        <v/>
      </c>
      <c r="G82" s="188" t="str">
        <f t="shared" si="13"/>
        <v/>
      </c>
    </row>
    <row r="83" ht="24.6" customHeight="1" spans="1:7">
      <c r="A83" s="181" t="s">
        <v>744</v>
      </c>
      <c r="B83" s="185" t="s">
        <v>745</v>
      </c>
      <c r="C83" s="189">
        <v>58</v>
      </c>
      <c r="D83" s="189">
        <v>73</v>
      </c>
      <c r="E83" s="189">
        <v>80</v>
      </c>
      <c r="F83" s="188">
        <f t="shared" si="12"/>
        <v>1.37931034482759</v>
      </c>
      <c r="G83" s="188">
        <f t="shared" si="13"/>
        <v>1.0958904109589</v>
      </c>
    </row>
    <row r="84" ht="24.6" customHeight="1" spans="1:7">
      <c r="A84" s="181" t="s">
        <v>746</v>
      </c>
      <c r="B84" s="185" t="s">
        <v>747</v>
      </c>
      <c r="C84" s="189">
        <v>8</v>
      </c>
      <c r="D84" s="189">
        <v>1</v>
      </c>
      <c r="E84" s="189">
        <v>1</v>
      </c>
      <c r="F84" s="188">
        <f t="shared" si="12"/>
        <v>0.125</v>
      </c>
      <c r="G84" s="188">
        <f t="shared" si="13"/>
        <v>1</v>
      </c>
    </row>
    <row r="85" ht="24.6" customHeight="1" spans="1:7">
      <c r="A85" s="181" t="s">
        <v>748</v>
      </c>
      <c r="B85" s="185" t="s">
        <v>749</v>
      </c>
      <c r="C85" s="189">
        <v>0</v>
      </c>
      <c r="D85" s="189">
        <v>0</v>
      </c>
      <c r="E85" s="189">
        <v>0</v>
      </c>
      <c r="F85" s="188" t="str">
        <f t="shared" si="12"/>
        <v/>
      </c>
      <c r="G85" s="188" t="str">
        <f t="shared" si="13"/>
        <v/>
      </c>
    </row>
    <row r="86" ht="24.6" customHeight="1" spans="1:7">
      <c r="A86" s="181" t="s">
        <v>750</v>
      </c>
      <c r="B86" s="185" t="s">
        <v>751</v>
      </c>
      <c r="C86" s="189">
        <v>0</v>
      </c>
      <c r="D86" s="189">
        <v>0</v>
      </c>
      <c r="E86" s="189">
        <v>0</v>
      </c>
      <c r="F86" s="188" t="str">
        <f t="shared" si="12"/>
        <v/>
      </c>
      <c r="G86" s="188" t="str">
        <f t="shared" si="13"/>
        <v/>
      </c>
    </row>
    <row r="87" ht="24.6" customHeight="1" spans="1:7">
      <c r="A87" s="181" t="s">
        <v>752</v>
      </c>
      <c r="B87" s="185" t="s">
        <v>753</v>
      </c>
      <c r="C87" s="189">
        <v>52</v>
      </c>
      <c r="D87" s="189">
        <v>0</v>
      </c>
      <c r="E87" s="189">
        <v>0</v>
      </c>
      <c r="F87" s="188">
        <f t="shared" si="12"/>
        <v>0</v>
      </c>
      <c r="G87" s="188" t="str">
        <f t="shared" si="13"/>
        <v/>
      </c>
    </row>
    <row r="88" ht="24.6" customHeight="1" spans="1:7">
      <c r="A88" s="181" t="s">
        <v>754</v>
      </c>
      <c r="B88" s="185" t="s">
        <v>755</v>
      </c>
      <c r="C88" s="189">
        <v>520</v>
      </c>
      <c r="D88" s="189">
        <v>251</v>
      </c>
      <c r="E88" s="189">
        <v>320</v>
      </c>
      <c r="F88" s="188">
        <f t="shared" si="12"/>
        <v>0.615384615384615</v>
      </c>
      <c r="G88" s="188">
        <f t="shared" si="13"/>
        <v>1.27490039840637</v>
      </c>
    </row>
    <row r="89" s="139" customFormat="1" ht="24.6" customHeight="1" spans="1:7">
      <c r="A89" s="187" t="s">
        <v>756</v>
      </c>
      <c r="B89" s="190" t="s">
        <v>757</v>
      </c>
      <c r="C89" s="183">
        <f>C90</f>
        <v>5570</v>
      </c>
      <c r="D89" s="183">
        <f>D90</f>
        <v>5837</v>
      </c>
      <c r="E89" s="183">
        <f>E90</f>
        <v>10510</v>
      </c>
      <c r="F89" s="184">
        <f t="shared" si="12"/>
        <v>1.88689407540395</v>
      </c>
      <c r="G89" s="184">
        <f t="shared" si="13"/>
        <v>1.80058249100565</v>
      </c>
    </row>
    <row r="90" ht="24.6" customHeight="1" spans="1:7">
      <c r="A90" s="181" t="s">
        <v>758</v>
      </c>
      <c r="B90" s="185" t="s">
        <v>759</v>
      </c>
      <c r="C90" s="186">
        <f>SUM(C91:C106)</f>
        <v>5570</v>
      </c>
      <c r="D90" s="186">
        <f>SUM(D91:D106)</f>
        <v>5837</v>
      </c>
      <c r="E90" s="186">
        <f>SUM(E91:E106)</f>
        <v>10510</v>
      </c>
      <c r="F90" s="188">
        <f t="shared" si="12"/>
        <v>1.88689407540395</v>
      </c>
      <c r="G90" s="188">
        <f t="shared" si="13"/>
        <v>1.80058249100565</v>
      </c>
    </row>
    <row r="91" ht="24.6" customHeight="1" spans="1:7">
      <c r="A91" s="181" t="s">
        <v>760</v>
      </c>
      <c r="B91" s="185" t="s">
        <v>761</v>
      </c>
      <c r="C91" s="186">
        <v>0</v>
      </c>
      <c r="D91" s="186">
        <v>0</v>
      </c>
      <c r="E91" s="186">
        <v>0</v>
      </c>
      <c r="F91" s="188" t="str">
        <f t="shared" si="12"/>
        <v/>
      </c>
      <c r="G91" s="188" t="str">
        <f t="shared" si="13"/>
        <v/>
      </c>
    </row>
    <row r="92" ht="24.6" customHeight="1" spans="1:7">
      <c r="A92" s="181" t="s">
        <v>762</v>
      </c>
      <c r="B92" s="185" t="s">
        <v>763</v>
      </c>
      <c r="C92" s="186">
        <v>0</v>
      </c>
      <c r="D92" s="186">
        <v>0</v>
      </c>
      <c r="E92" s="186">
        <v>0</v>
      </c>
      <c r="F92" s="188" t="str">
        <f t="shared" si="12"/>
        <v/>
      </c>
      <c r="G92" s="188" t="str">
        <f t="shared" si="13"/>
        <v/>
      </c>
    </row>
    <row r="93" ht="24.6" customHeight="1" spans="1:7">
      <c r="A93" s="181" t="s">
        <v>764</v>
      </c>
      <c r="B93" s="185" t="s">
        <v>765</v>
      </c>
      <c r="C93" s="186">
        <v>0</v>
      </c>
      <c r="D93" s="186">
        <v>0</v>
      </c>
      <c r="E93" s="186">
        <v>0</v>
      </c>
      <c r="F93" s="188" t="str">
        <f t="shared" si="12"/>
        <v/>
      </c>
      <c r="G93" s="188" t="str">
        <f t="shared" si="13"/>
        <v/>
      </c>
    </row>
    <row r="94" ht="24.6" customHeight="1" spans="1:7">
      <c r="A94" s="181" t="s">
        <v>766</v>
      </c>
      <c r="B94" s="185" t="s">
        <v>767</v>
      </c>
      <c r="C94" s="186">
        <v>5210</v>
      </c>
      <c r="D94" s="186">
        <v>157</v>
      </c>
      <c r="E94" s="186">
        <v>0</v>
      </c>
      <c r="F94" s="188">
        <f t="shared" si="12"/>
        <v>0</v>
      </c>
      <c r="G94" s="188">
        <f t="shared" si="13"/>
        <v>0</v>
      </c>
    </row>
    <row r="95" ht="24.6" customHeight="1" spans="1:7">
      <c r="A95" s="181" t="s">
        <v>768</v>
      </c>
      <c r="B95" s="185" t="s">
        <v>769</v>
      </c>
      <c r="C95" s="186">
        <v>0</v>
      </c>
      <c r="D95" s="186">
        <v>0</v>
      </c>
      <c r="E95" s="186">
        <v>0</v>
      </c>
      <c r="F95" s="188" t="str">
        <f t="shared" si="12"/>
        <v/>
      </c>
      <c r="G95" s="188" t="str">
        <f t="shared" si="13"/>
        <v/>
      </c>
    </row>
    <row r="96" ht="24.6" customHeight="1" spans="1:7">
      <c r="A96" s="181" t="s">
        <v>770</v>
      </c>
      <c r="B96" s="185" t="s">
        <v>771</v>
      </c>
      <c r="C96" s="186">
        <v>0</v>
      </c>
      <c r="D96" s="186">
        <v>0</v>
      </c>
      <c r="E96" s="186">
        <v>0</v>
      </c>
      <c r="F96" s="188" t="str">
        <f t="shared" si="12"/>
        <v/>
      </c>
      <c r="G96" s="188" t="str">
        <f t="shared" si="13"/>
        <v/>
      </c>
    </row>
    <row r="97" ht="24.6" customHeight="1" spans="1:7">
      <c r="A97" s="181" t="s">
        <v>772</v>
      </c>
      <c r="B97" s="185" t="s">
        <v>773</v>
      </c>
      <c r="C97" s="186">
        <v>0</v>
      </c>
      <c r="D97" s="186">
        <v>0</v>
      </c>
      <c r="E97" s="186">
        <v>0</v>
      </c>
      <c r="F97" s="188" t="str">
        <f t="shared" si="12"/>
        <v/>
      </c>
      <c r="G97" s="188" t="str">
        <f t="shared" si="13"/>
        <v/>
      </c>
    </row>
    <row r="98" ht="24.6" customHeight="1" spans="1:7">
      <c r="A98" s="181" t="s">
        <v>774</v>
      </c>
      <c r="B98" s="185" t="s">
        <v>775</v>
      </c>
      <c r="C98" s="186">
        <v>0</v>
      </c>
      <c r="D98" s="186">
        <v>0</v>
      </c>
      <c r="E98" s="186">
        <v>0</v>
      </c>
      <c r="F98" s="188" t="str">
        <f t="shared" si="12"/>
        <v/>
      </c>
      <c r="G98" s="188" t="str">
        <f t="shared" si="13"/>
        <v/>
      </c>
    </row>
    <row r="99" ht="24.6" customHeight="1" spans="1:7">
      <c r="A99" s="181" t="s">
        <v>776</v>
      </c>
      <c r="B99" s="185" t="s">
        <v>777</v>
      </c>
      <c r="C99" s="186">
        <v>0</v>
      </c>
      <c r="D99" s="186">
        <v>0</v>
      </c>
      <c r="E99" s="186">
        <v>0</v>
      </c>
      <c r="F99" s="188" t="str">
        <f t="shared" si="12"/>
        <v/>
      </c>
      <c r="G99" s="188" t="str">
        <f t="shared" si="13"/>
        <v/>
      </c>
    </row>
    <row r="100" ht="24.6" customHeight="1" spans="1:7">
      <c r="A100" s="181" t="s">
        <v>778</v>
      </c>
      <c r="B100" s="185" t="s">
        <v>779</v>
      </c>
      <c r="C100" s="186">
        <v>0</v>
      </c>
      <c r="D100" s="186">
        <v>0</v>
      </c>
      <c r="E100" s="186">
        <v>0</v>
      </c>
      <c r="F100" s="188" t="str">
        <f t="shared" si="12"/>
        <v/>
      </c>
      <c r="G100" s="188" t="str">
        <f t="shared" si="13"/>
        <v/>
      </c>
    </row>
    <row r="101" ht="24.6" customHeight="1" spans="1:7">
      <c r="A101" s="181" t="s">
        <v>780</v>
      </c>
      <c r="B101" s="185" t="s">
        <v>781</v>
      </c>
      <c r="C101" s="186">
        <v>0</v>
      </c>
      <c r="D101" s="186">
        <v>0</v>
      </c>
      <c r="E101" s="186">
        <v>0</v>
      </c>
      <c r="F101" s="188" t="str">
        <f t="shared" si="12"/>
        <v/>
      </c>
      <c r="G101" s="188" t="str">
        <f t="shared" si="13"/>
        <v/>
      </c>
    </row>
    <row r="102" ht="24.6" customHeight="1" spans="1:7">
      <c r="A102" s="181" t="s">
        <v>782</v>
      </c>
      <c r="B102" s="185" t="s">
        <v>783</v>
      </c>
      <c r="C102" s="186">
        <v>0</v>
      </c>
      <c r="D102" s="186">
        <v>0</v>
      </c>
      <c r="E102" s="186">
        <v>0</v>
      </c>
      <c r="F102" s="188" t="str">
        <f t="shared" si="12"/>
        <v/>
      </c>
      <c r="G102" s="188" t="str">
        <f t="shared" si="13"/>
        <v/>
      </c>
    </row>
    <row r="103" ht="24.6" customHeight="1" spans="1:7">
      <c r="A103" s="181" t="s">
        <v>784</v>
      </c>
      <c r="B103" s="185" t="s">
        <v>785</v>
      </c>
      <c r="C103" s="186">
        <v>0</v>
      </c>
      <c r="D103" s="186">
        <v>445</v>
      </c>
      <c r="E103" s="186">
        <v>1672</v>
      </c>
      <c r="F103" s="188" t="str">
        <f t="shared" si="12"/>
        <v/>
      </c>
      <c r="G103" s="188">
        <f t="shared" si="13"/>
        <v>3.75730337078652</v>
      </c>
    </row>
    <row r="104" ht="24.6" customHeight="1" spans="1:7">
      <c r="A104" s="181" t="s">
        <v>786</v>
      </c>
      <c r="B104" s="185" t="s">
        <v>787</v>
      </c>
      <c r="C104" s="186">
        <v>0</v>
      </c>
      <c r="D104" s="186">
        <v>0</v>
      </c>
      <c r="E104" s="186">
        <v>0</v>
      </c>
      <c r="F104" s="188" t="str">
        <f t="shared" si="12"/>
        <v/>
      </c>
      <c r="G104" s="188" t="str">
        <f t="shared" si="13"/>
        <v/>
      </c>
    </row>
    <row r="105" ht="24.6" customHeight="1" spans="1:7">
      <c r="A105" s="181" t="s">
        <v>788</v>
      </c>
      <c r="B105" s="185" t="s">
        <v>789</v>
      </c>
      <c r="C105" s="186">
        <v>360</v>
      </c>
      <c r="D105" s="189">
        <v>5235</v>
      </c>
      <c r="E105" s="186">
        <v>8838</v>
      </c>
      <c r="F105" s="188">
        <f t="shared" si="12"/>
        <v>24.55</v>
      </c>
      <c r="G105" s="188">
        <f t="shared" si="13"/>
        <v>1.68825214899713</v>
      </c>
    </row>
    <row r="106" ht="24.6" customHeight="1" spans="1:7">
      <c r="A106" s="181" t="s">
        <v>790</v>
      </c>
      <c r="B106" s="185" t="s">
        <v>791</v>
      </c>
      <c r="C106" s="186">
        <v>0</v>
      </c>
      <c r="D106" s="186">
        <v>0</v>
      </c>
      <c r="E106" s="186">
        <v>0</v>
      </c>
      <c r="F106" s="188" t="str">
        <f t="shared" si="12"/>
        <v/>
      </c>
      <c r="G106" s="188" t="str">
        <f t="shared" si="13"/>
        <v/>
      </c>
    </row>
    <row r="107" s="139" customFormat="1" ht="24.6" customHeight="1" spans="1:7">
      <c r="A107" s="187" t="s">
        <v>792</v>
      </c>
      <c r="B107" s="190" t="s">
        <v>793</v>
      </c>
      <c r="C107" s="183">
        <f>C108</f>
        <v>151</v>
      </c>
      <c r="D107" s="183">
        <f>D108</f>
        <v>174</v>
      </c>
      <c r="E107" s="183">
        <f>E108</f>
        <v>21</v>
      </c>
      <c r="F107" s="184">
        <f t="shared" si="12"/>
        <v>0.139072847682119</v>
      </c>
      <c r="G107" s="184">
        <f t="shared" si="13"/>
        <v>0.120689655172414</v>
      </c>
    </row>
    <row r="108" ht="24.6" customHeight="1" spans="1:7">
      <c r="A108" s="181">
        <v>23304</v>
      </c>
      <c r="B108" s="185" t="s">
        <v>794</v>
      </c>
      <c r="C108" s="186">
        <f>SUM(C109:C124)</f>
        <v>151</v>
      </c>
      <c r="D108" s="186">
        <f>SUM(D109:D124)</f>
        <v>174</v>
      </c>
      <c r="E108" s="186">
        <f>SUM(E109:E124)</f>
        <v>21</v>
      </c>
      <c r="F108" s="188">
        <f t="shared" si="12"/>
        <v>0.139072847682119</v>
      </c>
      <c r="G108" s="188">
        <f t="shared" si="13"/>
        <v>0.120689655172414</v>
      </c>
    </row>
    <row r="109" ht="24.6" customHeight="1" spans="1:7">
      <c r="A109" s="181" t="s">
        <v>795</v>
      </c>
      <c r="B109" s="185" t="s">
        <v>796</v>
      </c>
      <c r="C109" s="186">
        <v>0</v>
      </c>
      <c r="D109" s="186">
        <v>0</v>
      </c>
      <c r="E109" s="186">
        <v>0</v>
      </c>
      <c r="F109" s="188" t="str">
        <f t="shared" si="12"/>
        <v/>
      </c>
      <c r="G109" s="188" t="str">
        <f t="shared" si="13"/>
        <v/>
      </c>
    </row>
    <row r="110" ht="24.6" customHeight="1" spans="1:7">
      <c r="A110" s="181" t="s">
        <v>797</v>
      </c>
      <c r="B110" s="185" t="s">
        <v>798</v>
      </c>
      <c r="C110" s="186">
        <v>0</v>
      </c>
      <c r="D110" s="186">
        <v>0</v>
      </c>
      <c r="E110" s="186">
        <v>0</v>
      </c>
      <c r="F110" s="188" t="str">
        <f t="shared" si="12"/>
        <v/>
      </c>
      <c r="G110" s="188" t="str">
        <f t="shared" si="13"/>
        <v/>
      </c>
    </row>
    <row r="111" ht="24.6" customHeight="1" spans="1:7">
      <c r="A111" s="181" t="s">
        <v>799</v>
      </c>
      <c r="B111" s="185" t="s">
        <v>800</v>
      </c>
      <c r="C111" s="186">
        <v>0</v>
      </c>
      <c r="D111" s="186">
        <v>0</v>
      </c>
      <c r="E111" s="186">
        <v>0</v>
      </c>
      <c r="F111" s="188" t="str">
        <f t="shared" si="12"/>
        <v/>
      </c>
      <c r="G111" s="188" t="str">
        <f t="shared" si="13"/>
        <v/>
      </c>
    </row>
    <row r="112" ht="24.6" customHeight="1" spans="1:7">
      <c r="A112" s="181" t="s">
        <v>801</v>
      </c>
      <c r="B112" s="185" t="s">
        <v>802</v>
      </c>
      <c r="C112" s="186">
        <v>1</v>
      </c>
      <c r="D112" s="186">
        <v>0</v>
      </c>
      <c r="E112" s="186">
        <v>0</v>
      </c>
      <c r="F112" s="188">
        <f t="shared" si="12"/>
        <v>0</v>
      </c>
      <c r="G112" s="188" t="str">
        <f t="shared" si="13"/>
        <v/>
      </c>
    </row>
    <row r="113" ht="24.6" customHeight="1" spans="1:7">
      <c r="A113" s="181" t="s">
        <v>803</v>
      </c>
      <c r="B113" s="185" t="s">
        <v>804</v>
      </c>
      <c r="C113" s="186">
        <v>0</v>
      </c>
      <c r="D113" s="186">
        <v>0</v>
      </c>
      <c r="E113" s="186">
        <v>0</v>
      </c>
      <c r="F113" s="188" t="str">
        <f t="shared" si="12"/>
        <v/>
      </c>
      <c r="G113" s="188" t="str">
        <f t="shared" si="13"/>
        <v/>
      </c>
    </row>
    <row r="114" ht="24.6" customHeight="1" spans="1:7">
      <c r="A114" s="181" t="s">
        <v>805</v>
      </c>
      <c r="B114" s="185" t="s">
        <v>806</v>
      </c>
      <c r="C114" s="186">
        <v>0</v>
      </c>
      <c r="D114" s="186">
        <v>0</v>
      </c>
      <c r="E114" s="186">
        <v>0</v>
      </c>
      <c r="F114" s="188" t="str">
        <f t="shared" si="12"/>
        <v/>
      </c>
      <c r="G114" s="188" t="str">
        <f t="shared" si="13"/>
        <v/>
      </c>
    </row>
    <row r="115" ht="24.6" customHeight="1" spans="1:7">
      <c r="A115" s="181" t="s">
        <v>807</v>
      </c>
      <c r="B115" s="185" t="s">
        <v>808</v>
      </c>
      <c r="C115" s="186">
        <v>0</v>
      </c>
      <c r="D115" s="186">
        <v>0</v>
      </c>
      <c r="E115" s="186">
        <v>0</v>
      </c>
      <c r="F115" s="188" t="str">
        <f t="shared" si="12"/>
        <v/>
      </c>
      <c r="G115" s="188" t="str">
        <f t="shared" si="13"/>
        <v/>
      </c>
    </row>
    <row r="116" ht="24.6" customHeight="1" spans="1:7">
      <c r="A116" s="181" t="s">
        <v>809</v>
      </c>
      <c r="B116" s="185" t="s">
        <v>810</v>
      </c>
      <c r="C116" s="186">
        <v>0</v>
      </c>
      <c r="D116" s="186">
        <v>0</v>
      </c>
      <c r="E116" s="186">
        <v>0</v>
      </c>
      <c r="F116" s="188" t="str">
        <f t="shared" si="12"/>
        <v/>
      </c>
      <c r="G116" s="188" t="str">
        <f t="shared" si="13"/>
        <v/>
      </c>
    </row>
    <row r="117" ht="24.6" customHeight="1" spans="1:7">
      <c r="A117" s="181" t="s">
        <v>811</v>
      </c>
      <c r="B117" s="185" t="s">
        <v>812</v>
      </c>
      <c r="C117" s="186">
        <v>0</v>
      </c>
      <c r="D117" s="186">
        <v>0</v>
      </c>
      <c r="E117" s="186">
        <v>0</v>
      </c>
      <c r="F117" s="188" t="str">
        <f t="shared" si="12"/>
        <v/>
      </c>
      <c r="G117" s="188" t="str">
        <f t="shared" si="13"/>
        <v/>
      </c>
    </row>
    <row r="118" ht="24.6" customHeight="1" spans="1:7">
      <c r="A118" s="181" t="s">
        <v>813</v>
      </c>
      <c r="B118" s="185" t="s">
        <v>814</v>
      </c>
      <c r="C118" s="186">
        <v>0</v>
      </c>
      <c r="D118" s="186">
        <v>0</v>
      </c>
      <c r="E118" s="186">
        <v>0</v>
      </c>
      <c r="F118" s="188" t="str">
        <f t="shared" si="12"/>
        <v/>
      </c>
      <c r="G118" s="188" t="str">
        <f t="shared" si="13"/>
        <v/>
      </c>
    </row>
    <row r="119" ht="24.6" customHeight="1" spans="1:7">
      <c r="A119" s="181" t="s">
        <v>815</v>
      </c>
      <c r="B119" s="185" t="s">
        <v>816</v>
      </c>
      <c r="C119" s="186">
        <v>0</v>
      </c>
      <c r="D119" s="186">
        <v>0</v>
      </c>
      <c r="E119" s="186">
        <v>0</v>
      </c>
      <c r="F119" s="188" t="str">
        <f t="shared" si="12"/>
        <v/>
      </c>
      <c r="G119" s="188" t="str">
        <f t="shared" si="13"/>
        <v/>
      </c>
    </row>
    <row r="120" ht="24.6" customHeight="1" spans="1:7">
      <c r="A120" s="181" t="s">
        <v>817</v>
      </c>
      <c r="B120" s="185" t="s">
        <v>818</v>
      </c>
      <c r="C120" s="186">
        <v>0</v>
      </c>
      <c r="D120" s="186">
        <v>0</v>
      </c>
      <c r="E120" s="186">
        <v>0</v>
      </c>
      <c r="F120" s="188" t="str">
        <f t="shared" si="12"/>
        <v/>
      </c>
      <c r="G120" s="188" t="str">
        <f t="shared" si="13"/>
        <v/>
      </c>
    </row>
    <row r="121" ht="24.6" customHeight="1" spans="1:7">
      <c r="A121" s="181" t="s">
        <v>819</v>
      </c>
      <c r="B121" s="185" t="s">
        <v>820</v>
      </c>
      <c r="C121" s="186">
        <v>0</v>
      </c>
      <c r="D121" s="186">
        <v>28</v>
      </c>
      <c r="E121" s="186">
        <v>0</v>
      </c>
      <c r="F121" s="188" t="str">
        <f t="shared" si="12"/>
        <v/>
      </c>
      <c r="G121" s="188">
        <f t="shared" si="13"/>
        <v>0</v>
      </c>
    </row>
    <row r="122" ht="24.6" customHeight="1" spans="1:7">
      <c r="A122" s="181" t="s">
        <v>821</v>
      </c>
      <c r="B122" s="185" t="s">
        <v>822</v>
      </c>
      <c r="C122" s="186">
        <v>0</v>
      </c>
      <c r="D122" s="186">
        <v>0</v>
      </c>
      <c r="E122" s="186">
        <v>0</v>
      </c>
      <c r="F122" s="188" t="str">
        <f t="shared" si="12"/>
        <v/>
      </c>
      <c r="G122" s="188" t="str">
        <f t="shared" si="13"/>
        <v/>
      </c>
    </row>
    <row r="123" ht="24.6" customHeight="1" spans="1:7">
      <c r="A123" s="181" t="s">
        <v>823</v>
      </c>
      <c r="B123" s="185" t="s">
        <v>824</v>
      </c>
      <c r="C123" s="186">
        <v>150</v>
      </c>
      <c r="D123" s="186">
        <v>146</v>
      </c>
      <c r="E123" s="186">
        <v>21</v>
      </c>
      <c r="F123" s="188">
        <f t="shared" si="12"/>
        <v>0.14</v>
      </c>
      <c r="G123" s="188">
        <f t="shared" si="13"/>
        <v>0.143835616438356</v>
      </c>
    </row>
    <row r="124" ht="24.6" customHeight="1" spans="1:7">
      <c r="A124" s="181" t="s">
        <v>825</v>
      </c>
      <c r="B124" s="185" t="s">
        <v>826</v>
      </c>
      <c r="C124" s="186">
        <v>0</v>
      </c>
      <c r="D124" s="186">
        <v>0</v>
      </c>
      <c r="E124" s="186">
        <v>0</v>
      </c>
      <c r="F124" s="188" t="str">
        <f t="shared" si="12"/>
        <v/>
      </c>
      <c r="G124" s="188" t="str">
        <f t="shared" si="13"/>
        <v/>
      </c>
    </row>
    <row r="125" s="139" customFormat="1" ht="24.6" customHeight="1" spans="1:7">
      <c r="A125" s="187" t="s">
        <v>827</v>
      </c>
      <c r="B125" s="190" t="s">
        <v>828</v>
      </c>
      <c r="C125" s="186">
        <v>0</v>
      </c>
      <c r="D125" s="186">
        <v>0</v>
      </c>
      <c r="E125" s="186">
        <v>0</v>
      </c>
      <c r="F125" s="184" t="str">
        <f t="shared" si="12"/>
        <v/>
      </c>
      <c r="G125" s="184" t="str">
        <f t="shared" si="13"/>
        <v/>
      </c>
    </row>
    <row r="126" ht="24.6" customHeight="1" spans="1:7">
      <c r="A126" s="192"/>
      <c r="B126" s="193" t="s">
        <v>829</v>
      </c>
      <c r="C126" s="183">
        <f>SUM(C8,C12,C19,C20,C49,C59,C62,C63,C89,C107,C125)</f>
        <v>17084</v>
      </c>
      <c r="D126" s="183">
        <f>SUM(D8,D12,D19,D20,D49,D59,D62,D63,D89,D107,D125)</f>
        <v>177139</v>
      </c>
      <c r="E126" s="183">
        <f>SUM(E8,E12,E19,E20,E49,E59,E62,E63,E89,E107,E125)</f>
        <v>21819</v>
      </c>
      <c r="F126" s="184">
        <f t="shared" ref="F126:F146" si="14">IF(C126&lt;&gt;0,E126/C126,"")</f>
        <v>1.27715991571061</v>
      </c>
      <c r="G126" s="184">
        <f t="shared" ref="G126:G146" si="15">IF(D126&lt;&gt;0,E126/D126,"")</f>
        <v>0.123174456217998</v>
      </c>
    </row>
    <row r="127" ht="24.6" customHeight="1" spans="1:7">
      <c r="A127" s="187">
        <v>231</v>
      </c>
      <c r="B127" s="194" t="s">
        <v>495</v>
      </c>
      <c r="C127" s="183">
        <f>SUM(C128:C129)</f>
        <v>0</v>
      </c>
      <c r="D127" s="183">
        <f>SUM(D128:D129)</f>
        <v>0</v>
      </c>
      <c r="E127" s="183">
        <f>SUM(E128:E129)</f>
        <v>256</v>
      </c>
      <c r="F127" s="188" t="str">
        <f t="shared" si="14"/>
        <v/>
      </c>
      <c r="G127" s="188" t="str">
        <f t="shared" si="15"/>
        <v/>
      </c>
    </row>
    <row r="128" ht="24.6" customHeight="1" spans="1:7">
      <c r="A128" s="181" t="s">
        <v>830</v>
      </c>
      <c r="B128" s="185" t="s">
        <v>831</v>
      </c>
      <c r="C128" s="186">
        <v>0</v>
      </c>
      <c r="D128" s="186">
        <v>0</v>
      </c>
      <c r="E128" s="186">
        <v>256</v>
      </c>
      <c r="F128" s="188" t="str">
        <f t="shared" si="14"/>
        <v/>
      </c>
      <c r="G128" s="188" t="str">
        <f t="shared" si="15"/>
        <v/>
      </c>
    </row>
    <row r="129" ht="24.6" customHeight="1" spans="1:7">
      <c r="A129" s="181">
        <v>23105</v>
      </c>
      <c r="B129" s="185" t="s">
        <v>832</v>
      </c>
      <c r="C129" s="186">
        <v>0</v>
      </c>
      <c r="D129" s="186">
        <v>0</v>
      </c>
      <c r="E129" s="186">
        <v>0</v>
      </c>
      <c r="F129" s="188" t="str">
        <f t="shared" si="14"/>
        <v/>
      </c>
      <c r="G129" s="188" t="str">
        <f t="shared" si="15"/>
        <v/>
      </c>
    </row>
    <row r="130" ht="24.6" customHeight="1" spans="1:7">
      <c r="A130" s="187">
        <v>230</v>
      </c>
      <c r="B130" s="194" t="s">
        <v>833</v>
      </c>
      <c r="C130" s="183">
        <f>SUM(C131,C142,C144:C145)</f>
        <v>4280</v>
      </c>
      <c r="D130" s="183">
        <f>SUM(D131,D142,D144:D145)</f>
        <v>15556</v>
      </c>
      <c r="E130" s="183">
        <f>SUM(E131,E142,E144:E145)</f>
        <v>5180</v>
      </c>
      <c r="F130" s="188">
        <f t="shared" si="14"/>
        <v>1.21028037383178</v>
      </c>
      <c r="G130" s="188">
        <f t="shared" si="15"/>
        <v>0.332990485986115</v>
      </c>
    </row>
    <row r="131" ht="24.6" customHeight="1" spans="1:7">
      <c r="A131" s="181">
        <v>23004</v>
      </c>
      <c r="B131" s="185" t="s">
        <v>834</v>
      </c>
      <c r="C131" s="186">
        <f>SUM(C132:C141)</f>
        <v>0</v>
      </c>
      <c r="D131" s="186">
        <f>SUM(D132:D141)</f>
        <v>0</v>
      </c>
      <c r="E131" s="186">
        <f>SUM(E132:E141)</f>
        <v>0</v>
      </c>
      <c r="F131" s="188" t="str">
        <f t="shared" si="14"/>
        <v/>
      </c>
      <c r="G131" s="188" t="str">
        <f t="shared" si="15"/>
        <v/>
      </c>
    </row>
    <row r="132" ht="24.6" customHeight="1" spans="1:7">
      <c r="A132" s="181" t="s">
        <v>835</v>
      </c>
      <c r="B132" s="185" t="s">
        <v>836</v>
      </c>
      <c r="C132" s="186">
        <v>0</v>
      </c>
      <c r="D132" s="186">
        <v>0</v>
      </c>
      <c r="E132" s="186">
        <v>0</v>
      </c>
      <c r="F132" s="188" t="str">
        <f t="shared" si="14"/>
        <v/>
      </c>
      <c r="G132" s="188" t="str">
        <f t="shared" si="15"/>
        <v/>
      </c>
    </row>
    <row r="133" ht="24.6" customHeight="1" spans="1:7">
      <c r="A133" s="181" t="s">
        <v>837</v>
      </c>
      <c r="B133" s="185" t="s">
        <v>838</v>
      </c>
      <c r="C133" s="186">
        <v>0</v>
      </c>
      <c r="D133" s="186">
        <v>0</v>
      </c>
      <c r="E133" s="186">
        <v>0</v>
      </c>
      <c r="F133" s="188" t="str">
        <f t="shared" si="14"/>
        <v/>
      </c>
      <c r="G133" s="188" t="str">
        <f t="shared" si="15"/>
        <v/>
      </c>
    </row>
    <row r="134" ht="24.6" customHeight="1" spans="1:7">
      <c r="A134" s="181" t="s">
        <v>839</v>
      </c>
      <c r="B134" s="185" t="s">
        <v>840</v>
      </c>
      <c r="C134" s="186">
        <v>0</v>
      </c>
      <c r="D134" s="186">
        <v>0</v>
      </c>
      <c r="E134" s="186">
        <v>0</v>
      </c>
      <c r="F134" s="188" t="str">
        <f t="shared" si="14"/>
        <v/>
      </c>
      <c r="G134" s="188" t="str">
        <f t="shared" si="15"/>
        <v/>
      </c>
    </row>
    <row r="135" ht="24.6" customHeight="1" spans="1:7">
      <c r="A135" s="181" t="s">
        <v>841</v>
      </c>
      <c r="B135" s="185" t="s">
        <v>842</v>
      </c>
      <c r="C135" s="186">
        <v>0</v>
      </c>
      <c r="D135" s="186">
        <v>0</v>
      </c>
      <c r="E135" s="186">
        <v>0</v>
      </c>
      <c r="F135" s="188" t="str">
        <f t="shared" si="14"/>
        <v/>
      </c>
      <c r="G135" s="188" t="str">
        <f t="shared" si="15"/>
        <v/>
      </c>
    </row>
    <row r="136" ht="24.6" customHeight="1" spans="1:7">
      <c r="A136" s="181" t="s">
        <v>843</v>
      </c>
      <c r="B136" s="185" t="s">
        <v>844</v>
      </c>
      <c r="C136" s="186">
        <v>0</v>
      </c>
      <c r="D136" s="186">
        <v>0</v>
      </c>
      <c r="E136" s="186">
        <v>0</v>
      </c>
      <c r="F136" s="188" t="str">
        <f t="shared" si="14"/>
        <v/>
      </c>
      <c r="G136" s="188" t="str">
        <f t="shared" si="15"/>
        <v/>
      </c>
    </row>
    <row r="137" ht="24.6" customHeight="1" spans="1:7">
      <c r="A137" s="181" t="s">
        <v>845</v>
      </c>
      <c r="B137" s="185" t="s">
        <v>846</v>
      </c>
      <c r="C137" s="186">
        <v>0</v>
      </c>
      <c r="D137" s="186">
        <v>0</v>
      </c>
      <c r="E137" s="186">
        <v>0</v>
      </c>
      <c r="F137" s="188" t="str">
        <f t="shared" si="14"/>
        <v/>
      </c>
      <c r="G137" s="188" t="str">
        <f t="shared" si="15"/>
        <v/>
      </c>
    </row>
    <row r="138" ht="24.6" customHeight="1" spans="1:7">
      <c r="A138" s="181" t="s">
        <v>847</v>
      </c>
      <c r="B138" s="185" t="s">
        <v>848</v>
      </c>
      <c r="C138" s="186">
        <v>0</v>
      </c>
      <c r="D138" s="186">
        <v>0</v>
      </c>
      <c r="E138" s="186">
        <v>0</v>
      </c>
      <c r="F138" s="188" t="str">
        <f t="shared" si="14"/>
        <v/>
      </c>
      <c r="G138" s="188" t="str">
        <f t="shared" si="15"/>
        <v/>
      </c>
    </row>
    <row r="139" ht="24.6" customHeight="1" spans="1:7">
      <c r="A139" s="181" t="s">
        <v>849</v>
      </c>
      <c r="B139" s="185" t="s">
        <v>850</v>
      </c>
      <c r="C139" s="186">
        <v>0</v>
      </c>
      <c r="D139" s="186">
        <v>0</v>
      </c>
      <c r="E139" s="186">
        <v>0</v>
      </c>
      <c r="F139" s="188" t="str">
        <f t="shared" si="14"/>
        <v/>
      </c>
      <c r="G139" s="188" t="str">
        <f t="shared" si="15"/>
        <v/>
      </c>
    </row>
    <row r="140" ht="24.6" customHeight="1" spans="1:7">
      <c r="A140" s="181" t="s">
        <v>851</v>
      </c>
      <c r="B140" s="185" t="s">
        <v>852</v>
      </c>
      <c r="C140" s="186">
        <v>0</v>
      </c>
      <c r="D140" s="186">
        <v>0</v>
      </c>
      <c r="E140" s="186">
        <v>0</v>
      </c>
      <c r="F140" s="188" t="str">
        <f t="shared" si="14"/>
        <v/>
      </c>
      <c r="G140" s="188" t="str">
        <f t="shared" si="15"/>
        <v/>
      </c>
    </row>
    <row r="141" ht="24.6" customHeight="1" spans="1:7">
      <c r="A141" s="181" t="s">
        <v>853</v>
      </c>
      <c r="B141" s="185" t="s">
        <v>854</v>
      </c>
      <c r="C141" s="186">
        <v>0</v>
      </c>
      <c r="D141" s="186">
        <v>0</v>
      </c>
      <c r="E141" s="186">
        <v>0</v>
      </c>
      <c r="F141" s="188" t="str">
        <f t="shared" si="14"/>
        <v/>
      </c>
      <c r="G141" s="188" t="str">
        <f t="shared" si="15"/>
        <v/>
      </c>
    </row>
    <row r="142" ht="24.6" customHeight="1" spans="1:7">
      <c r="A142" s="181">
        <v>23006</v>
      </c>
      <c r="B142" s="185" t="s">
        <v>855</v>
      </c>
      <c r="C142" s="186">
        <f>C143</f>
        <v>245</v>
      </c>
      <c r="D142" s="186">
        <f>D143</f>
        <v>1276</v>
      </c>
      <c r="E142" s="186">
        <f>E143</f>
        <v>330</v>
      </c>
      <c r="F142" s="188">
        <f t="shared" si="14"/>
        <v>1.3469387755102</v>
      </c>
      <c r="G142" s="188">
        <f t="shared" si="15"/>
        <v>0.258620689655172</v>
      </c>
    </row>
    <row r="143" ht="24.6" customHeight="1" spans="1:7">
      <c r="A143" s="181">
        <v>2300603</v>
      </c>
      <c r="B143" s="185" t="s">
        <v>856</v>
      </c>
      <c r="C143" s="186">
        <v>245</v>
      </c>
      <c r="D143" s="186">
        <v>1276</v>
      </c>
      <c r="E143" s="186">
        <v>330</v>
      </c>
      <c r="F143" s="188">
        <f t="shared" si="14"/>
        <v>1.3469387755102</v>
      </c>
      <c r="G143" s="188">
        <f t="shared" si="15"/>
        <v>0.258620689655172</v>
      </c>
    </row>
    <row r="144" ht="24.6" customHeight="1" spans="1:7">
      <c r="A144" s="181">
        <v>23008</v>
      </c>
      <c r="B144" s="185" t="s">
        <v>857</v>
      </c>
      <c r="C144" s="186">
        <f>4280-245</f>
        <v>4035</v>
      </c>
      <c r="D144" s="186">
        <v>10427</v>
      </c>
      <c r="E144" s="186">
        <v>4850</v>
      </c>
      <c r="F144" s="188">
        <f t="shared" si="14"/>
        <v>1.20198265179678</v>
      </c>
      <c r="G144" s="188">
        <f t="shared" si="15"/>
        <v>0.465138582526134</v>
      </c>
    </row>
    <row r="145" ht="24.6" customHeight="1" spans="1:7">
      <c r="A145" s="181">
        <v>23009</v>
      </c>
      <c r="B145" s="185" t="s">
        <v>858</v>
      </c>
      <c r="C145" s="195">
        <v>0</v>
      </c>
      <c r="D145" s="186">
        <v>3853</v>
      </c>
      <c r="E145" s="195">
        <v>0</v>
      </c>
      <c r="F145" s="188" t="str">
        <f t="shared" si="14"/>
        <v/>
      </c>
      <c r="G145" s="188">
        <f t="shared" si="15"/>
        <v>0</v>
      </c>
    </row>
    <row r="146" ht="30" customHeight="1" spans="1:7">
      <c r="A146" s="192"/>
      <c r="B146" s="193" t="s">
        <v>859</v>
      </c>
      <c r="C146" s="183">
        <f>SUM(C126:C127,C130)</f>
        <v>21364</v>
      </c>
      <c r="D146" s="183">
        <f>SUM(D126:D127,D130)</f>
        <v>192695</v>
      </c>
      <c r="E146" s="183">
        <f>SUM(E126:E127,E130)</f>
        <v>27255</v>
      </c>
      <c r="F146" s="184">
        <f t="shared" si="14"/>
        <v>1.27574424265119</v>
      </c>
      <c r="G146" s="184">
        <f t="shared" si="15"/>
        <v>0.141441137548976</v>
      </c>
    </row>
    <row r="147" ht="13.2"/>
    <row r="148" ht="13.2"/>
    <row r="149" ht="13.2"/>
    <row r="150" ht="13.2"/>
    <row r="151" ht="13.2"/>
    <row r="152" ht="13.2"/>
    <row r="153" ht="13.2"/>
    <row r="154" ht="13.2"/>
  </sheetData>
  <mergeCells count="7">
    <mergeCell ref="A4:G4"/>
    <mergeCell ref="A5:D5"/>
    <mergeCell ref="E6:G6"/>
    <mergeCell ref="A6:A7"/>
    <mergeCell ref="B6:B7"/>
    <mergeCell ref="C6:C7"/>
    <mergeCell ref="D6:D7"/>
  </mergeCells>
  <printOptions horizontalCentered="1"/>
  <pageMargins left="0.472222222222222" right="0.141666666666667" top="0.472222222222222" bottom="0.373611111111111" header="0.172916666666667" footer="0.172916666666667"/>
  <pageSetup paperSize="9" scale="74" fitToHeight="0" orientation="portrait" useFirstPageNumber="1"/>
  <headerFooter alignWithMargins="0" scaleWithDoc="0">
    <oddFooter>&amp;C第 &amp;P 页，共 &amp;N 页</oddFooter>
  </headerFooter>
  <ignoredErrors>
    <ignoredError sqref="F61:G64" formula="1"/>
    <ignoredError sqref="A62:A127 A8:A59 A129:A145" numberStoredAsText="1"/>
    <ignoredError sqref="C13 D13:E13 C21:E21 C22:C25 E23:E24 C40:D40 C42:E43 C41 C50:D50 C55:F55 C51:C54 E52:F53 C108:E110 F51 F50 F54 D130:E130"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4"/>
  <sheetViews>
    <sheetView showGridLines="0" zoomScale="85" zoomScaleNormal="85" workbookViewId="0">
      <pane ySplit="7" topLeftCell="A23" activePane="bottomLeft" state="frozenSplit"/>
      <selection/>
      <selection pane="bottomLeft" activeCell="I48" sqref="I48"/>
    </sheetView>
  </sheetViews>
  <sheetFormatPr defaultColWidth="10" defaultRowHeight="13.5" customHeight="1" outlineLevelCol="6"/>
  <cols>
    <col min="1" max="1" width="10" style="140" customWidth="1"/>
    <col min="2" max="2" width="30.4351851851852" style="141" customWidth="1"/>
    <col min="3" max="3" width="11.4351851851852" style="141" customWidth="1"/>
    <col min="4" max="4" width="12" style="141" customWidth="1"/>
    <col min="5" max="5" width="10.2222222222222" style="141" customWidth="1"/>
    <col min="6" max="6" width="13.1018518518519" style="141" customWidth="1"/>
    <col min="7" max="7" width="11.7777777777778" style="141" customWidth="1"/>
    <col min="8" max="19" width="10.3333333333333" style="64" customWidth="1"/>
    <col min="20" max="16371" width="10" style="64" customWidth="1"/>
    <col min="16372" max="16384" width="10" style="64"/>
  </cols>
  <sheetData>
    <row r="1" ht="12" customHeight="1"/>
    <row r="2" s="136" customFormat="1" ht="19.05" customHeight="1" spans="1:1">
      <c r="A2" s="142" t="s">
        <v>860</v>
      </c>
    </row>
    <row r="3" s="136" customFormat="1" ht="19.05" customHeight="1" spans="1:1">
      <c r="A3" s="143"/>
    </row>
    <row r="4" s="136" customFormat="1" ht="28.95" customHeight="1" spans="1:7">
      <c r="A4" s="144" t="s">
        <v>861</v>
      </c>
      <c r="B4" s="145"/>
      <c r="C4" s="146"/>
      <c r="D4" s="146"/>
      <c r="E4" s="146"/>
      <c r="F4" s="146"/>
      <c r="G4" s="146"/>
    </row>
    <row r="5" s="137" customFormat="1" ht="19.05" customHeight="1" spans="1:7">
      <c r="A5" s="147"/>
      <c r="B5" s="147"/>
      <c r="C5" s="147"/>
      <c r="D5" s="147"/>
      <c r="G5" s="148" t="s">
        <v>862</v>
      </c>
    </row>
    <row r="6" s="137" customFormat="1" ht="19.95" customHeight="1" spans="1:7">
      <c r="A6" s="149" t="s">
        <v>211</v>
      </c>
      <c r="B6" s="150" t="s">
        <v>212</v>
      </c>
      <c r="C6" s="151" t="s">
        <v>5</v>
      </c>
      <c r="D6" s="151" t="s">
        <v>6</v>
      </c>
      <c r="E6" s="152" t="s">
        <v>7</v>
      </c>
      <c r="F6" s="152"/>
      <c r="G6" s="153"/>
    </row>
    <row r="7" s="137" customFormat="1" ht="33" customHeight="1" spans="1:7">
      <c r="A7" s="154"/>
      <c r="B7" s="155"/>
      <c r="C7" s="155"/>
      <c r="D7" s="155"/>
      <c r="E7" s="156" t="s">
        <v>215</v>
      </c>
      <c r="F7" s="156" t="s">
        <v>9</v>
      </c>
      <c r="G7" s="156" t="s">
        <v>10</v>
      </c>
    </row>
    <row r="8" s="137" customFormat="1" ht="19.95" customHeight="1" spans="1:7">
      <c r="A8" s="157">
        <v>501</v>
      </c>
      <c r="B8" s="158" t="s">
        <v>863</v>
      </c>
      <c r="C8" s="159">
        <v>0</v>
      </c>
      <c r="D8" s="159">
        <v>0</v>
      </c>
      <c r="E8" s="159">
        <v>0</v>
      </c>
      <c r="F8" s="160" t="str">
        <f>IF(C8&lt;&gt;0,E8/C8,"")</f>
        <v/>
      </c>
      <c r="G8" s="160" t="str">
        <f>IF(D8&lt;&gt;0,E8/D8,"")</f>
        <v/>
      </c>
    </row>
    <row r="9" s="137" customFormat="1" ht="19.95" customHeight="1" spans="1:7">
      <c r="A9" s="157">
        <v>502</v>
      </c>
      <c r="B9" s="158" t="s">
        <v>864</v>
      </c>
      <c r="C9" s="161">
        <f>SUM(C10:C13)</f>
        <v>0</v>
      </c>
      <c r="D9" s="161">
        <f>SUM(D10:D13)</f>
        <v>0</v>
      </c>
      <c r="E9" s="161">
        <f>SUM(E10:E13)</f>
        <v>0</v>
      </c>
      <c r="F9" s="160" t="str">
        <f t="shared" ref="F9:F40" si="0">IF(C9&lt;&gt;0,E9/C9,"")</f>
        <v/>
      </c>
      <c r="G9" s="160" t="str">
        <f t="shared" ref="G9:G40" si="1">IF(D9&lt;&gt;0,E9/D9,"")</f>
        <v/>
      </c>
    </row>
    <row r="10" s="138" customFormat="1" ht="19.95" customHeight="1" spans="1:7">
      <c r="A10" s="162">
        <v>50201</v>
      </c>
      <c r="B10" s="163" t="s">
        <v>443</v>
      </c>
      <c r="C10" s="164">
        <v>0</v>
      </c>
      <c r="D10" s="164">
        <v>0</v>
      </c>
      <c r="E10" s="164">
        <v>0</v>
      </c>
      <c r="F10" s="160" t="str">
        <f t="shared" si="0"/>
        <v/>
      </c>
      <c r="G10" s="160" t="str">
        <f t="shared" si="1"/>
        <v/>
      </c>
    </row>
    <row r="11" ht="19.95" customHeight="1" spans="1:7">
      <c r="A11" s="162">
        <v>50204</v>
      </c>
      <c r="B11" s="163" t="s">
        <v>446</v>
      </c>
      <c r="C11" s="164">
        <v>0</v>
      </c>
      <c r="D11" s="164">
        <v>0</v>
      </c>
      <c r="E11" s="164">
        <v>0</v>
      </c>
      <c r="F11" s="160" t="str">
        <f t="shared" si="0"/>
        <v/>
      </c>
      <c r="G11" s="160" t="str">
        <f t="shared" si="1"/>
        <v/>
      </c>
    </row>
    <row r="12" ht="19.95" customHeight="1" spans="1:7">
      <c r="A12" s="162">
        <v>50205</v>
      </c>
      <c r="B12" s="163" t="s">
        <v>447</v>
      </c>
      <c r="C12" s="164">
        <v>0</v>
      </c>
      <c r="D12" s="164">
        <v>0</v>
      </c>
      <c r="E12" s="164">
        <v>0</v>
      </c>
      <c r="F12" s="160" t="str">
        <f t="shared" si="0"/>
        <v/>
      </c>
      <c r="G12" s="160" t="str">
        <f t="shared" si="1"/>
        <v/>
      </c>
    </row>
    <row r="13" ht="19.95" customHeight="1" spans="1:7">
      <c r="A13" s="162">
        <v>50299</v>
      </c>
      <c r="B13" s="163" t="s">
        <v>452</v>
      </c>
      <c r="C13" s="164">
        <v>0</v>
      </c>
      <c r="D13" s="164">
        <v>0</v>
      </c>
      <c r="E13" s="164">
        <v>0</v>
      </c>
      <c r="F13" s="160" t="str">
        <f t="shared" si="0"/>
        <v/>
      </c>
      <c r="G13" s="160" t="str">
        <f t="shared" si="1"/>
        <v/>
      </c>
    </row>
    <row r="14" ht="19.95" customHeight="1" spans="1:7">
      <c r="A14" s="157">
        <v>503</v>
      </c>
      <c r="B14" s="158" t="s">
        <v>865</v>
      </c>
      <c r="C14" s="161">
        <f>SUM(C15:C21)</f>
        <v>3644</v>
      </c>
      <c r="D14" s="161">
        <f>SUM(D15:D21)</f>
        <v>102444</v>
      </c>
      <c r="E14" s="161">
        <f>SUM(E15:E21)</f>
        <v>3658</v>
      </c>
      <c r="F14" s="160">
        <f t="shared" si="0"/>
        <v>1.00384193194292</v>
      </c>
      <c r="G14" s="160">
        <f t="shared" si="1"/>
        <v>0.0357073132638319</v>
      </c>
    </row>
    <row r="15" ht="19.95" customHeight="1" spans="1:7">
      <c r="A15" s="162">
        <v>50301</v>
      </c>
      <c r="B15" s="163" t="s">
        <v>454</v>
      </c>
      <c r="C15" s="164">
        <v>0</v>
      </c>
      <c r="D15" s="164">
        <v>68</v>
      </c>
      <c r="E15" s="164">
        <v>0</v>
      </c>
      <c r="F15" s="160" t="str">
        <f t="shared" si="0"/>
        <v/>
      </c>
      <c r="G15" s="160">
        <f t="shared" si="1"/>
        <v>0</v>
      </c>
    </row>
    <row r="16" ht="19.95" customHeight="1" spans="1:7">
      <c r="A16" s="162">
        <v>50302</v>
      </c>
      <c r="B16" s="163" t="s">
        <v>455</v>
      </c>
      <c r="C16" s="164">
        <v>3322</v>
      </c>
      <c r="D16" s="165">
        <v>99800</v>
      </c>
      <c r="E16" s="164">
        <v>3098</v>
      </c>
      <c r="F16" s="160">
        <f t="shared" si="0"/>
        <v>0.93257074051776</v>
      </c>
      <c r="G16" s="160">
        <f t="shared" si="1"/>
        <v>0.0310420841683367</v>
      </c>
    </row>
    <row r="17" ht="19.95" customHeight="1" spans="1:7">
      <c r="A17" s="162">
        <v>50303</v>
      </c>
      <c r="B17" s="163" t="s">
        <v>456</v>
      </c>
      <c r="C17" s="164">
        <v>0</v>
      </c>
      <c r="D17" s="164">
        <v>0</v>
      </c>
      <c r="E17" s="164">
        <v>0</v>
      </c>
      <c r="F17" s="160" t="str">
        <f t="shared" si="0"/>
        <v/>
      </c>
      <c r="G17" s="160" t="str">
        <f t="shared" si="1"/>
        <v/>
      </c>
    </row>
    <row r="18" ht="19.95" customHeight="1" spans="1:7">
      <c r="A18" s="162">
        <v>50305</v>
      </c>
      <c r="B18" s="163" t="s">
        <v>457</v>
      </c>
      <c r="C18" s="164">
        <v>322</v>
      </c>
      <c r="D18" s="164">
        <v>1520</v>
      </c>
      <c r="E18" s="164">
        <v>280</v>
      </c>
      <c r="F18" s="160">
        <f t="shared" si="0"/>
        <v>0.869565217391304</v>
      </c>
      <c r="G18" s="160">
        <f t="shared" si="1"/>
        <v>0.184210526315789</v>
      </c>
    </row>
    <row r="19" ht="19.95" customHeight="1" spans="1:7">
      <c r="A19" s="162">
        <v>50306</v>
      </c>
      <c r="B19" s="163" t="s">
        <v>458</v>
      </c>
      <c r="C19" s="164">
        <v>0</v>
      </c>
      <c r="D19" s="164">
        <v>0</v>
      </c>
      <c r="E19" s="164">
        <v>0</v>
      </c>
      <c r="F19" s="160" t="str">
        <f t="shared" si="0"/>
        <v/>
      </c>
      <c r="G19" s="160" t="str">
        <f t="shared" si="1"/>
        <v/>
      </c>
    </row>
    <row r="20" ht="19.95" customHeight="1" spans="1:7">
      <c r="A20" s="162">
        <v>50307</v>
      </c>
      <c r="B20" s="163" t="s">
        <v>459</v>
      </c>
      <c r="C20" s="164">
        <v>0</v>
      </c>
      <c r="D20" s="164">
        <v>0</v>
      </c>
      <c r="E20" s="164">
        <v>0</v>
      </c>
      <c r="F20" s="160" t="str">
        <f t="shared" si="0"/>
        <v/>
      </c>
      <c r="G20" s="160" t="str">
        <f t="shared" si="1"/>
        <v/>
      </c>
    </row>
    <row r="21" ht="19.95" customHeight="1" spans="1:7">
      <c r="A21" s="162">
        <v>50399</v>
      </c>
      <c r="B21" s="163" t="s">
        <v>460</v>
      </c>
      <c r="C21" s="164">
        <v>0</v>
      </c>
      <c r="D21" s="164">
        <v>1056</v>
      </c>
      <c r="E21" s="164">
        <v>280</v>
      </c>
      <c r="F21" s="160" t="str">
        <f t="shared" si="0"/>
        <v/>
      </c>
      <c r="G21" s="160">
        <f t="shared" si="1"/>
        <v>0.265151515151515</v>
      </c>
    </row>
    <row r="22" ht="19.95" customHeight="1" spans="1:7">
      <c r="A22" s="157">
        <v>504</v>
      </c>
      <c r="B22" s="158" t="s">
        <v>866</v>
      </c>
      <c r="C22" s="161">
        <f>SUM(C23:C28)</f>
        <v>0</v>
      </c>
      <c r="D22" s="161">
        <f>SUM(D23:D28)</f>
        <v>0</v>
      </c>
      <c r="E22" s="161">
        <f>SUM(E23:E28)</f>
        <v>0</v>
      </c>
      <c r="F22" s="160" t="str">
        <f t="shared" si="0"/>
        <v/>
      </c>
      <c r="G22" s="160" t="str">
        <f t="shared" si="1"/>
        <v/>
      </c>
    </row>
    <row r="23" ht="19.95" customHeight="1" spans="1:7">
      <c r="A23" s="162">
        <v>50401</v>
      </c>
      <c r="B23" s="163" t="s">
        <v>454</v>
      </c>
      <c r="C23" s="164">
        <v>0</v>
      </c>
      <c r="D23" s="164">
        <v>0</v>
      </c>
      <c r="E23" s="164">
        <v>0</v>
      </c>
      <c r="F23" s="160" t="str">
        <f t="shared" si="0"/>
        <v/>
      </c>
      <c r="G23" s="160" t="str">
        <f t="shared" si="1"/>
        <v/>
      </c>
    </row>
    <row r="24" ht="19.95" customHeight="1" spans="1:7">
      <c r="A24" s="162">
        <v>50402</v>
      </c>
      <c r="B24" s="163" t="s">
        <v>455</v>
      </c>
      <c r="C24" s="164">
        <v>0</v>
      </c>
      <c r="D24" s="164">
        <v>0</v>
      </c>
      <c r="E24" s="164">
        <v>0</v>
      </c>
      <c r="F24" s="160" t="str">
        <f t="shared" si="0"/>
        <v/>
      </c>
      <c r="G24" s="160" t="str">
        <f t="shared" si="1"/>
        <v/>
      </c>
    </row>
    <row r="25" ht="19.95" customHeight="1" spans="1:7">
      <c r="A25" s="162">
        <v>50403</v>
      </c>
      <c r="B25" s="163" t="s">
        <v>456</v>
      </c>
      <c r="C25" s="164">
        <v>0</v>
      </c>
      <c r="D25" s="164">
        <v>0</v>
      </c>
      <c r="E25" s="164">
        <v>0</v>
      </c>
      <c r="F25" s="160" t="str">
        <f t="shared" si="0"/>
        <v/>
      </c>
      <c r="G25" s="160" t="str">
        <f t="shared" si="1"/>
        <v/>
      </c>
    </row>
    <row r="26" ht="19.95" customHeight="1" spans="1:7">
      <c r="A26" s="162">
        <v>50404</v>
      </c>
      <c r="B26" s="163" t="s">
        <v>458</v>
      </c>
      <c r="C26" s="164">
        <v>0</v>
      </c>
      <c r="D26" s="164">
        <v>0</v>
      </c>
      <c r="E26" s="164">
        <v>0</v>
      </c>
      <c r="F26" s="160" t="str">
        <f t="shared" si="0"/>
        <v/>
      </c>
      <c r="G26" s="160" t="str">
        <f t="shared" si="1"/>
        <v/>
      </c>
    </row>
    <row r="27" ht="19.95" customHeight="1" spans="1:7">
      <c r="A27" s="162">
        <v>50405</v>
      </c>
      <c r="B27" s="163" t="s">
        <v>459</v>
      </c>
      <c r="C27" s="164">
        <v>0</v>
      </c>
      <c r="D27" s="164">
        <v>0</v>
      </c>
      <c r="E27" s="164">
        <v>0</v>
      </c>
      <c r="F27" s="160" t="str">
        <f t="shared" si="0"/>
        <v/>
      </c>
      <c r="G27" s="160" t="str">
        <f t="shared" si="1"/>
        <v/>
      </c>
    </row>
    <row r="28" ht="19.95" customHeight="1" spans="1:7">
      <c r="A28" s="162">
        <v>50499</v>
      </c>
      <c r="B28" s="163" t="s">
        <v>460</v>
      </c>
      <c r="C28" s="164">
        <v>0</v>
      </c>
      <c r="D28" s="164">
        <v>0</v>
      </c>
      <c r="E28" s="164">
        <v>0</v>
      </c>
      <c r="F28" s="160" t="str">
        <f t="shared" si="0"/>
        <v/>
      </c>
      <c r="G28" s="160" t="str">
        <f t="shared" si="1"/>
        <v/>
      </c>
    </row>
    <row r="29" ht="19.95" customHeight="1" spans="1:7">
      <c r="A29" s="157">
        <v>505</v>
      </c>
      <c r="B29" s="158" t="s">
        <v>867</v>
      </c>
      <c r="C29" s="161">
        <f>SUM(C30:C32)</f>
        <v>0</v>
      </c>
      <c r="D29" s="161">
        <f>SUM(D30:D32)</f>
        <v>450</v>
      </c>
      <c r="E29" s="161">
        <f>SUM(E30:E32)</f>
        <v>300</v>
      </c>
      <c r="F29" s="160" t="str">
        <f t="shared" si="0"/>
        <v/>
      </c>
      <c r="G29" s="160">
        <f t="shared" si="1"/>
        <v>0.666666666666667</v>
      </c>
    </row>
    <row r="30" ht="19.95" customHeight="1" spans="1:7">
      <c r="A30" s="162">
        <v>50501</v>
      </c>
      <c r="B30" s="163" t="s">
        <v>463</v>
      </c>
      <c r="C30" s="164">
        <v>0</v>
      </c>
      <c r="D30" s="164">
        <v>0</v>
      </c>
      <c r="E30" s="164">
        <v>0</v>
      </c>
      <c r="F30" s="160" t="str">
        <f t="shared" si="0"/>
        <v/>
      </c>
      <c r="G30" s="160" t="str">
        <f t="shared" si="1"/>
        <v/>
      </c>
    </row>
    <row r="31" ht="19.95" customHeight="1" spans="1:7">
      <c r="A31" s="162">
        <v>50502</v>
      </c>
      <c r="B31" s="163" t="s">
        <v>464</v>
      </c>
      <c r="C31" s="164">
        <v>0</v>
      </c>
      <c r="D31" s="164">
        <v>450</v>
      </c>
      <c r="E31" s="164">
        <v>300</v>
      </c>
      <c r="F31" s="160" t="str">
        <f t="shared" si="0"/>
        <v/>
      </c>
      <c r="G31" s="160">
        <f t="shared" si="1"/>
        <v>0.666666666666667</v>
      </c>
    </row>
    <row r="32" ht="19.95" customHeight="1" spans="1:7">
      <c r="A32" s="162">
        <v>50599</v>
      </c>
      <c r="B32" s="163" t="s">
        <v>465</v>
      </c>
      <c r="C32" s="164">
        <v>0</v>
      </c>
      <c r="D32" s="164">
        <v>0</v>
      </c>
      <c r="E32" s="164">
        <v>0</v>
      </c>
      <c r="F32" s="160" t="str">
        <f t="shared" si="0"/>
        <v/>
      </c>
      <c r="G32" s="160" t="str">
        <f t="shared" si="1"/>
        <v/>
      </c>
    </row>
    <row r="33" ht="19.95" customHeight="1" spans="1:7">
      <c r="A33" s="157">
        <v>506</v>
      </c>
      <c r="B33" s="158" t="s">
        <v>868</v>
      </c>
      <c r="C33" s="161">
        <f>SUM(C34:C35)</f>
        <v>6619</v>
      </c>
      <c r="D33" s="161">
        <f>SUM(D34:D35)</f>
        <v>66578</v>
      </c>
      <c r="E33" s="161">
        <f>SUM(E34:E35)</f>
        <v>5680</v>
      </c>
      <c r="F33" s="160">
        <f t="shared" si="0"/>
        <v>0.858135670040792</v>
      </c>
      <c r="G33" s="160">
        <f t="shared" si="1"/>
        <v>0.0853134669109916</v>
      </c>
    </row>
    <row r="34" ht="19.95" customHeight="1" spans="1:7">
      <c r="A34" s="162">
        <v>50601</v>
      </c>
      <c r="B34" s="163" t="s">
        <v>467</v>
      </c>
      <c r="C34" s="165">
        <v>6619</v>
      </c>
      <c r="D34" s="165">
        <v>66578</v>
      </c>
      <c r="E34" s="165">
        <v>5680</v>
      </c>
      <c r="F34" s="160">
        <f t="shared" si="0"/>
        <v>0.858135670040792</v>
      </c>
      <c r="G34" s="160">
        <f t="shared" si="1"/>
        <v>0.0853134669109916</v>
      </c>
    </row>
    <row r="35" ht="19.95" customHeight="1" spans="1:7">
      <c r="A35" s="162">
        <v>50602</v>
      </c>
      <c r="B35" s="163" t="s">
        <v>468</v>
      </c>
      <c r="C35" s="165"/>
      <c r="D35" s="165">
        <v>0</v>
      </c>
      <c r="E35" s="165"/>
      <c r="F35" s="160" t="str">
        <f t="shared" si="0"/>
        <v/>
      </c>
      <c r="G35" s="160" t="str">
        <f t="shared" si="1"/>
        <v/>
      </c>
    </row>
    <row r="36" ht="19.95" customHeight="1" spans="1:7">
      <c r="A36" s="157">
        <v>507</v>
      </c>
      <c r="B36" s="158" t="s">
        <v>869</v>
      </c>
      <c r="C36" s="161">
        <f>SUM(C37:C39)</f>
        <v>0</v>
      </c>
      <c r="D36" s="161">
        <f>SUM(D37:D39)</f>
        <v>83</v>
      </c>
      <c r="E36" s="161">
        <f>SUM(E37:E39)</f>
        <v>0</v>
      </c>
      <c r="F36" s="160" t="str">
        <f t="shared" si="0"/>
        <v/>
      </c>
      <c r="G36" s="160">
        <f t="shared" si="1"/>
        <v>0</v>
      </c>
    </row>
    <row r="37" ht="19.95" customHeight="1" spans="1:7">
      <c r="A37" s="162">
        <v>50701</v>
      </c>
      <c r="B37" s="163" t="s">
        <v>470</v>
      </c>
      <c r="C37" s="164">
        <v>0</v>
      </c>
      <c r="D37" s="164">
        <v>83</v>
      </c>
      <c r="E37" s="164">
        <v>0</v>
      </c>
      <c r="F37" s="160" t="str">
        <f t="shared" si="0"/>
        <v/>
      </c>
      <c r="G37" s="160">
        <f t="shared" si="1"/>
        <v>0</v>
      </c>
    </row>
    <row r="38" ht="19.95" customHeight="1" spans="1:7">
      <c r="A38" s="162">
        <v>50702</v>
      </c>
      <c r="B38" s="163" t="s">
        <v>471</v>
      </c>
      <c r="C38" s="164">
        <v>0</v>
      </c>
      <c r="D38" s="164">
        <v>0</v>
      </c>
      <c r="E38" s="164">
        <v>0</v>
      </c>
      <c r="F38" s="160" t="str">
        <f t="shared" si="0"/>
        <v/>
      </c>
      <c r="G38" s="160" t="str">
        <f t="shared" si="1"/>
        <v/>
      </c>
    </row>
    <row r="39" ht="19.95" customHeight="1" spans="1:7">
      <c r="A39" s="162">
        <v>50799</v>
      </c>
      <c r="B39" s="163" t="s">
        <v>472</v>
      </c>
      <c r="C39" s="164">
        <v>0</v>
      </c>
      <c r="D39" s="164">
        <v>0</v>
      </c>
      <c r="E39" s="164">
        <v>0</v>
      </c>
      <c r="F39" s="160" t="str">
        <f t="shared" si="0"/>
        <v/>
      </c>
      <c r="G39" s="160" t="str">
        <f t="shared" si="1"/>
        <v/>
      </c>
    </row>
    <row r="40" ht="19.95" customHeight="1" spans="1:7">
      <c r="A40" s="157">
        <v>508</v>
      </c>
      <c r="B40" s="158" t="s">
        <v>870</v>
      </c>
      <c r="C40" s="161">
        <f>SUM(C41:C44)</f>
        <v>0</v>
      </c>
      <c r="D40" s="161">
        <f>SUM(D41:D44)</f>
        <v>0</v>
      </c>
      <c r="E40" s="161">
        <f>SUM(E41:E44)</f>
        <v>0</v>
      </c>
      <c r="F40" s="160" t="str">
        <f t="shared" si="0"/>
        <v/>
      </c>
      <c r="G40" s="160" t="str">
        <f t="shared" si="1"/>
        <v/>
      </c>
    </row>
    <row r="41" ht="19.95" customHeight="1" spans="1:7">
      <c r="A41" s="162" t="s">
        <v>474</v>
      </c>
      <c r="B41" s="163" t="s">
        <v>871</v>
      </c>
      <c r="C41" s="164">
        <v>0</v>
      </c>
      <c r="D41" s="164">
        <v>0</v>
      </c>
      <c r="E41" s="164">
        <v>0</v>
      </c>
      <c r="F41" s="160" t="str">
        <f t="shared" ref="F41:F72" si="2">IF(C41&lt;&gt;0,E41/C41,"")</f>
        <v/>
      </c>
      <c r="G41" s="160" t="str">
        <f t="shared" ref="G41:G72" si="3">IF(D41&lt;&gt;0,E41/D41,"")</f>
        <v/>
      </c>
    </row>
    <row r="42" ht="19.95" customHeight="1" spans="1:7">
      <c r="A42" s="162" t="s">
        <v>476</v>
      </c>
      <c r="B42" s="163" t="s">
        <v>872</v>
      </c>
      <c r="C42" s="164">
        <v>0</v>
      </c>
      <c r="D42" s="164">
        <v>0</v>
      </c>
      <c r="E42" s="164">
        <v>0</v>
      </c>
      <c r="F42" s="160" t="str">
        <f t="shared" si="2"/>
        <v/>
      </c>
      <c r="G42" s="160" t="str">
        <f t="shared" si="3"/>
        <v/>
      </c>
    </row>
    <row r="43" ht="19.95" customHeight="1" spans="1:7">
      <c r="A43" s="162" t="s">
        <v>478</v>
      </c>
      <c r="B43" s="163" t="s">
        <v>479</v>
      </c>
      <c r="C43" s="164">
        <v>0</v>
      </c>
      <c r="D43" s="165">
        <v>0</v>
      </c>
      <c r="E43" s="164">
        <v>0</v>
      </c>
      <c r="F43" s="160" t="str">
        <f t="shared" si="2"/>
        <v/>
      </c>
      <c r="G43" s="160" t="str">
        <f t="shared" si="3"/>
        <v/>
      </c>
    </row>
    <row r="44" ht="19.95" customHeight="1" spans="1:7">
      <c r="A44" s="162" t="s">
        <v>480</v>
      </c>
      <c r="B44" s="163" t="s">
        <v>481</v>
      </c>
      <c r="C44" s="164">
        <v>0</v>
      </c>
      <c r="D44" s="165">
        <v>0</v>
      </c>
      <c r="E44" s="164">
        <v>0</v>
      </c>
      <c r="F44" s="160" t="str">
        <f t="shared" si="2"/>
        <v/>
      </c>
      <c r="G44" s="160" t="str">
        <f t="shared" si="3"/>
        <v/>
      </c>
    </row>
    <row r="45" ht="19.95" customHeight="1" spans="1:7">
      <c r="A45" s="157">
        <v>509</v>
      </c>
      <c r="B45" s="158" t="s">
        <v>873</v>
      </c>
      <c r="C45" s="161">
        <f>SUM(C46:C50)</f>
        <v>1100</v>
      </c>
      <c r="D45" s="161">
        <f>SUM(D46:D50)</f>
        <v>1573</v>
      </c>
      <c r="E45" s="161">
        <f>SUM(E46:E50)</f>
        <v>1650</v>
      </c>
      <c r="F45" s="160">
        <f t="shared" si="2"/>
        <v>1.5</v>
      </c>
      <c r="G45" s="160">
        <f t="shared" si="3"/>
        <v>1.04895104895105</v>
      </c>
    </row>
    <row r="46" ht="19.95" customHeight="1" spans="1:7">
      <c r="A46" s="162">
        <v>50901</v>
      </c>
      <c r="B46" s="163" t="s">
        <v>483</v>
      </c>
      <c r="C46" s="164">
        <v>0</v>
      </c>
      <c r="D46" s="164">
        <v>0</v>
      </c>
      <c r="E46" s="164">
        <v>0</v>
      </c>
      <c r="F46" s="160" t="str">
        <f t="shared" si="2"/>
        <v/>
      </c>
      <c r="G46" s="160" t="str">
        <f t="shared" si="3"/>
        <v/>
      </c>
    </row>
    <row r="47" ht="19.95" customHeight="1" spans="1:7">
      <c r="A47" s="162">
        <v>50902</v>
      </c>
      <c r="B47" s="163" t="s">
        <v>484</v>
      </c>
      <c r="C47" s="164">
        <v>0</v>
      </c>
      <c r="D47" s="164">
        <v>0</v>
      </c>
      <c r="E47" s="164">
        <v>0</v>
      </c>
      <c r="F47" s="160" t="str">
        <f t="shared" si="2"/>
        <v/>
      </c>
      <c r="G47" s="160" t="str">
        <f t="shared" si="3"/>
        <v/>
      </c>
    </row>
    <row r="48" ht="19.95" customHeight="1" spans="1:7">
      <c r="A48" s="162">
        <v>50903</v>
      </c>
      <c r="B48" s="163" t="s">
        <v>485</v>
      </c>
      <c r="C48" s="164">
        <v>0</v>
      </c>
      <c r="D48" s="164">
        <v>0</v>
      </c>
      <c r="E48" s="164">
        <v>0</v>
      </c>
      <c r="F48" s="160" t="str">
        <f t="shared" si="2"/>
        <v/>
      </c>
      <c r="G48" s="160" t="str">
        <f t="shared" si="3"/>
        <v/>
      </c>
    </row>
    <row r="49" ht="19.95" customHeight="1" spans="1:7">
      <c r="A49" s="162">
        <v>50905</v>
      </c>
      <c r="B49" s="163" t="s">
        <v>486</v>
      </c>
      <c r="C49" s="164">
        <v>0</v>
      </c>
      <c r="D49" s="164">
        <v>0</v>
      </c>
      <c r="E49" s="164">
        <v>0</v>
      </c>
      <c r="F49" s="160" t="str">
        <f t="shared" si="2"/>
        <v/>
      </c>
      <c r="G49" s="160" t="str">
        <f t="shared" si="3"/>
        <v/>
      </c>
    </row>
    <row r="50" ht="19.95" customHeight="1" spans="1:7">
      <c r="A50" s="162">
        <v>50999</v>
      </c>
      <c r="B50" s="163" t="s">
        <v>487</v>
      </c>
      <c r="C50" s="164">
        <v>1100</v>
      </c>
      <c r="D50" s="164">
        <v>1573</v>
      </c>
      <c r="E50" s="164">
        <v>1650</v>
      </c>
      <c r="F50" s="160">
        <f t="shared" si="2"/>
        <v>1.5</v>
      </c>
      <c r="G50" s="160">
        <f t="shared" si="3"/>
        <v>1.04895104895105</v>
      </c>
    </row>
    <row r="51" ht="19.95" customHeight="1" spans="1:7">
      <c r="A51" s="157">
        <v>510</v>
      </c>
      <c r="B51" s="158" t="s">
        <v>874</v>
      </c>
      <c r="C51" s="161">
        <f>SUM(C52:C54)</f>
        <v>0</v>
      </c>
      <c r="D51" s="161">
        <f>SUM(D52:D54)</f>
        <v>0</v>
      </c>
      <c r="E51" s="161">
        <f>SUM(E52:E54)</f>
        <v>0</v>
      </c>
      <c r="F51" s="160" t="str">
        <f t="shared" si="2"/>
        <v/>
      </c>
      <c r="G51" s="160" t="str">
        <f t="shared" si="3"/>
        <v/>
      </c>
    </row>
    <row r="52" ht="19.95" customHeight="1" spans="1:7">
      <c r="A52" s="162">
        <v>51002</v>
      </c>
      <c r="B52" s="163" t="s">
        <v>489</v>
      </c>
      <c r="C52" s="164">
        <v>0</v>
      </c>
      <c r="D52" s="164">
        <v>0</v>
      </c>
      <c r="E52" s="164">
        <v>0</v>
      </c>
      <c r="F52" s="160" t="str">
        <f t="shared" si="2"/>
        <v/>
      </c>
      <c r="G52" s="160" t="str">
        <f t="shared" si="3"/>
        <v/>
      </c>
    </row>
    <row r="53" ht="19.95" customHeight="1" spans="1:7">
      <c r="A53" s="162">
        <v>51003</v>
      </c>
      <c r="B53" s="163" t="s">
        <v>490</v>
      </c>
      <c r="C53" s="164">
        <v>0</v>
      </c>
      <c r="D53" s="164">
        <v>0</v>
      </c>
      <c r="E53" s="164">
        <v>0</v>
      </c>
      <c r="F53" s="160" t="str">
        <f t="shared" si="2"/>
        <v/>
      </c>
      <c r="G53" s="160" t="str">
        <f t="shared" si="3"/>
        <v/>
      </c>
    </row>
    <row r="54" ht="19.95" customHeight="1" spans="1:7">
      <c r="A54" s="162">
        <v>51004</v>
      </c>
      <c r="B54" s="163" t="s">
        <v>491</v>
      </c>
      <c r="C54" s="164">
        <v>0</v>
      </c>
      <c r="D54" s="164">
        <v>0</v>
      </c>
      <c r="E54" s="164">
        <v>0</v>
      </c>
      <c r="F54" s="160" t="str">
        <f t="shared" si="2"/>
        <v/>
      </c>
      <c r="G54" s="160" t="str">
        <f t="shared" si="3"/>
        <v/>
      </c>
    </row>
    <row r="55" ht="19.95" customHeight="1" spans="1:7">
      <c r="A55" s="157">
        <v>511</v>
      </c>
      <c r="B55" s="158" t="s">
        <v>875</v>
      </c>
      <c r="C55" s="161">
        <f>SUM(C56:C59)</f>
        <v>5721</v>
      </c>
      <c r="D55" s="161">
        <f>SUM(D56:D59)</f>
        <v>6011</v>
      </c>
      <c r="E55" s="161">
        <f>SUM(E56:E59)</f>
        <v>10531</v>
      </c>
      <c r="F55" s="160">
        <f t="shared" si="2"/>
        <v>1.84076210452718</v>
      </c>
      <c r="G55" s="160">
        <f t="shared" si="3"/>
        <v>1.75195474962569</v>
      </c>
    </row>
    <row r="56" ht="19.95" customHeight="1" spans="1:7">
      <c r="A56" s="162">
        <v>51101</v>
      </c>
      <c r="B56" s="163" t="s">
        <v>493</v>
      </c>
      <c r="C56" s="165">
        <v>5570</v>
      </c>
      <c r="D56" s="164">
        <v>5837</v>
      </c>
      <c r="E56" s="164">
        <v>10510</v>
      </c>
      <c r="F56" s="160">
        <f t="shared" si="2"/>
        <v>1.88689407540395</v>
      </c>
      <c r="G56" s="160">
        <f t="shared" si="3"/>
        <v>1.80058249100565</v>
      </c>
    </row>
    <row r="57" ht="19.95" customHeight="1" spans="1:7">
      <c r="A57" s="162">
        <v>51102</v>
      </c>
      <c r="B57" s="163" t="s">
        <v>876</v>
      </c>
      <c r="C57" s="164">
        <v>0</v>
      </c>
      <c r="D57" s="164">
        <v>0</v>
      </c>
      <c r="E57" s="164">
        <v>0</v>
      </c>
      <c r="F57" s="160" t="str">
        <f t="shared" si="2"/>
        <v/>
      </c>
      <c r="G57" s="160" t="str">
        <f t="shared" si="3"/>
        <v/>
      </c>
    </row>
    <row r="58" ht="19.95" customHeight="1" spans="1:7">
      <c r="A58" s="162">
        <v>51103</v>
      </c>
      <c r="B58" s="163" t="s">
        <v>494</v>
      </c>
      <c r="C58" s="164">
        <v>151</v>
      </c>
      <c r="D58" s="164">
        <v>174</v>
      </c>
      <c r="E58" s="164">
        <v>21</v>
      </c>
      <c r="F58" s="160">
        <f t="shared" si="2"/>
        <v>0.139072847682119</v>
      </c>
      <c r="G58" s="160">
        <f t="shared" si="3"/>
        <v>0.120689655172414</v>
      </c>
    </row>
    <row r="59" ht="19.95" customHeight="1" spans="1:7">
      <c r="A59" s="162">
        <v>51104</v>
      </c>
      <c r="B59" s="163" t="s">
        <v>877</v>
      </c>
      <c r="C59" s="164">
        <v>0</v>
      </c>
      <c r="D59" s="164">
        <v>0</v>
      </c>
      <c r="E59" s="164">
        <v>0</v>
      </c>
      <c r="F59" s="160" t="str">
        <f t="shared" si="2"/>
        <v/>
      </c>
      <c r="G59" s="160" t="str">
        <f t="shared" si="3"/>
        <v/>
      </c>
    </row>
    <row r="60" ht="19.95" customHeight="1" spans="1:7">
      <c r="A60" s="157">
        <v>512</v>
      </c>
      <c r="B60" s="158" t="s">
        <v>878</v>
      </c>
      <c r="C60" s="161">
        <f>SUM(C61:C62)</f>
        <v>0</v>
      </c>
      <c r="D60" s="161">
        <f>SUM(D61:D62)</f>
        <v>0</v>
      </c>
      <c r="E60" s="161">
        <f>SUM(E61:E62)</f>
        <v>256</v>
      </c>
      <c r="F60" s="160" t="str">
        <f t="shared" si="2"/>
        <v/>
      </c>
      <c r="G60" s="160" t="str">
        <f t="shared" si="3"/>
        <v/>
      </c>
    </row>
    <row r="61" ht="19.95" customHeight="1" spans="1:7">
      <c r="A61" s="162">
        <v>51201</v>
      </c>
      <c r="B61" s="163" t="s">
        <v>496</v>
      </c>
      <c r="C61" s="164">
        <v>0</v>
      </c>
      <c r="D61" s="164">
        <v>0</v>
      </c>
      <c r="E61" s="164">
        <v>256</v>
      </c>
      <c r="F61" s="160" t="str">
        <f t="shared" si="2"/>
        <v/>
      </c>
      <c r="G61" s="160" t="str">
        <f t="shared" si="3"/>
        <v/>
      </c>
    </row>
    <row r="62" ht="19.95" customHeight="1" spans="1:7">
      <c r="A62" s="162">
        <v>51202</v>
      </c>
      <c r="B62" s="163" t="s">
        <v>497</v>
      </c>
      <c r="C62" s="164">
        <v>0</v>
      </c>
      <c r="D62" s="164">
        <v>0</v>
      </c>
      <c r="E62" s="164">
        <v>0</v>
      </c>
      <c r="F62" s="160" t="str">
        <f t="shared" si="2"/>
        <v/>
      </c>
      <c r="G62" s="160" t="str">
        <f t="shared" si="3"/>
        <v/>
      </c>
    </row>
    <row r="63" ht="19.95" customHeight="1" spans="1:7">
      <c r="A63" s="157">
        <v>513</v>
      </c>
      <c r="B63" s="158" t="s">
        <v>416</v>
      </c>
      <c r="C63" s="161">
        <f>SUM(C64:C69)</f>
        <v>4035</v>
      </c>
      <c r="D63" s="161">
        <f>SUM(D64:D69)</f>
        <v>10427</v>
      </c>
      <c r="E63" s="161">
        <f>SUM(E64:E69)</f>
        <v>4850</v>
      </c>
      <c r="F63" s="160">
        <f t="shared" si="2"/>
        <v>1.20198265179678</v>
      </c>
      <c r="G63" s="160">
        <f t="shared" si="3"/>
        <v>0.465138582526134</v>
      </c>
    </row>
    <row r="64" ht="19.95" customHeight="1" spans="1:7">
      <c r="A64" s="162">
        <v>51301</v>
      </c>
      <c r="B64" s="163" t="s">
        <v>879</v>
      </c>
      <c r="C64" s="164">
        <v>0</v>
      </c>
      <c r="D64" s="164">
        <v>0</v>
      </c>
      <c r="E64" s="164">
        <v>0</v>
      </c>
      <c r="F64" s="160" t="str">
        <f t="shared" si="2"/>
        <v/>
      </c>
      <c r="G64" s="160" t="str">
        <f t="shared" si="3"/>
        <v/>
      </c>
    </row>
    <row r="65" ht="19.95" customHeight="1" spans="1:7">
      <c r="A65" s="162">
        <v>51302</v>
      </c>
      <c r="B65" s="163" t="s">
        <v>880</v>
      </c>
      <c r="C65" s="164">
        <v>0</v>
      </c>
      <c r="D65" s="164">
        <v>0</v>
      </c>
      <c r="E65" s="164">
        <v>0</v>
      </c>
      <c r="F65" s="160" t="str">
        <f t="shared" si="2"/>
        <v/>
      </c>
      <c r="G65" s="160" t="str">
        <f t="shared" si="3"/>
        <v/>
      </c>
    </row>
    <row r="66" ht="19.95" customHeight="1" spans="1:7">
      <c r="A66" s="162">
        <v>51303</v>
      </c>
      <c r="B66" s="163" t="s">
        <v>881</v>
      </c>
      <c r="C66" s="164">
        <v>0</v>
      </c>
      <c r="D66" s="164">
        <v>0</v>
      </c>
      <c r="E66" s="164">
        <v>0</v>
      </c>
      <c r="F66" s="160" t="str">
        <f t="shared" si="2"/>
        <v/>
      </c>
      <c r="G66" s="160" t="str">
        <f t="shared" si="3"/>
        <v/>
      </c>
    </row>
    <row r="67" ht="19.95" customHeight="1" spans="1:7">
      <c r="A67" s="162">
        <v>51304</v>
      </c>
      <c r="B67" s="163" t="s">
        <v>423</v>
      </c>
      <c r="C67" s="164">
        <f>4280-245</f>
        <v>4035</v>
      </c>
      <c r="D67" s="164">
        <v>10427</v>
      </c>
      <c r="E67" s="164">
        <v>4850</v>
      </c>
      <c r="F67" s="160">
        <f t="shared" si="2"/>
        <v>1.20198265179678</v>
      </c>
      <c r="G67" s="160">
        <f t="shared" si="3"/>
        <v>0.465138582526134</v>
      </c>
    </row>
    <row r="68" ht="19.95" customHeight="1" spans="1:7">
      <c r="A68" s="162">
        <v>51305</v>
      </c>
      <c r="B68" s="163" t="s">
        <v>426</v>
      </c>
      <c r="C68" s="164">
        <v>0</v>
      </c>
      <c r="D68" s="164">
        <v>0</v>
      </c>
      <c r="E68" s="164">
        <v>0</v>
      </c>
      <c r="F68" s="160" t="str">
        <f t="shared" si="2"/>
        <v/>
      </c>
      <c r="G68" s="160" t="str">
        <f t="shared" si="3"/>
        <v/>
      </c>
    </row>
    <row r="69" ht="19.95" customHeight="1" spans="1:7">
      <c r="A69" s="162">
        <v>51306</v>
      </c>
      <c r="B69" s="163" t="s">
        <v>428</v>
      </c>
      <c r="C69" s="164">
        <v>0</v>
      </c>
      <c r="D69" s="164">
        <v>0</v>
      </c>
      <c r="E69" s="164">
        <v>0</v>
      </c>
      <c r="F69" s="160" t="str">
        <f t="shared" si="2"/>
        <v/>
      </c>
      <c r="G69" s="160" t="str">
        <f t="shared" si="3"/>
        <v/>
      </c>
    </row>
    <row r="70" ht="19.95" customHeight="1" spans="1:7">
      <c r="A70" s="157">
        <v>514</v>
      </c>
      <c r="B70" s="158" t="s">
        <v>882</v>
      </c>
      <c r="C70" s="164">
        <v>0</v>
      </c>
      <c r="D70" s="164">
        <v>0</v>
      </c>
      <c r="E70" s="164">
        <v>0</v>
      </c>
      <c r="F70" s="160" t="str">
        <f t="shared" si="2"/>
        <v/>
      </c>
      <c r="G70" s="160" t="str">
        <f t="shared" si="3"/>
        <v/>
      </c>
    </row>
    <row r="71" ht="19.95" customHeight="1" spans="1:7">
      <c r="A71" s="157">
        <v>599</v>
      </c>
      <c r="B71" s="158" t="s">
        <v>883</v>
      </c>
      <c r="C71" s="161">
        <v>245</v>
      </c>
      <c r="D71" s="161">
        <v>0</v>
      </c>
      <c r="E71" s="161">
        <v>330</v>
      </c>
      <c r="F71" s="160">
        <f t="shared" si="2"/>
        <v>1.3469387755102</v>
      </c>
      <c r="G71" s="160" t="str">
        <f t="shared" si="3"/>
        <v/>
      </c>
    </row>
    <row r="72" s="139" customFormat="1" ht="24" customHeight="1" spans="1:7">
      <c r="A72" s="166"/>
      <c r="B72" s="156" t="s">
        <v>884</v>
      </c>
      <c r="C72" s="161">
        <f>SUM(C8,C9,C14,C22,C29,C33,C36,C40,C45,C51,C55,C60,C63,C71)-C60-C63-C71</f>
        <v>17084</v>
      </c>
      <c r="D72" s="161">
        <f>SUM(D8,D9,D14,D22,D29,D33,D36,D40,D45,D51,D55,D60,D63,D71)-D60-D63-D71</f>
        <v>177139</v>
      </c>
      <c r="E72" s="161">
        <f>SUM(E8,E9,E14,E22,E29,E33,E36,E40,E45,E51,E55,E60,E63,E71)-E60-E63-E71</f>
        <v>21819</v>
      </c>
      <c r="F72" s="160">
        <f t="shared" si="2"/>
        <v>1.27715991571061</v>
      </c>
      <c r="G72" s="160">
        <f t="shared" si="3"/>
        <v>0.123174456217998</v>
      </c>
    </row>
    <row r="73" hidden="1" customHeight="1" spans="3:3">
      <c r="C73" s="141">
        <v>19129</v>
      </c>
    </row>
    <row r="74" hidden="1" customHeight="1" spans="3:5">
      <c r="C74" s="141" t="e">
        <f>表五!#REF!</f>
        <v>#REF!</v>
      </c>
      <c r="D74" s="141" t="e">
        <f>表五!#REF!</f>
        <v>#REF!</v>
      </c>
      <c r="E74" s="141" t="e">
        <f>表五!#REF!</f>
        <v>#REF!</v>
      </c>
    </row>
    <row r="75" hidden="1" customHeight="1"/>
    <row r="76" hidden="1" customHeight="1" spans="4:5">
      <c r="D76" s="141" t="e">
        <f>D74-D72</f>
        <v>#REF!</v>
      </c>
      <c r="E76" s="141" t="e">
        <f>E74-E72</f>
        <v>#REF!</v>
      </c>
    </row>
    <row r="77" hidden="1" customHeight="1" spans="3:5">
      <c r="C77" s="141">
        <v>19129</v>
      </c>
      <c r="D77" s="141">
        <v>95796</v>
      </c>
      <c r="E77" s="141">
        <v>21511</v>
      </c>
    </row>
    <row r="78" hidden="1" customHeight="1"/>
    <row r="79" hidden="1" customHeight="1"/>
    <row r="84" customHeight="1" spans="5:5">
      <c r="E84" s="167"/>
    </row>
  </sheetData>
  <mergeCells count="7">
    <mergeCell ref="A4:G4"/>
    <mergeCell ref="A5:D5"/>
    <mergeCell ref="E6:G6"/>
    <mergeCell ref="A6:A7"/>
    <mergeCell ref="B6:B7"/>
    <mergeCell ref="C6:C7"/>
    <mergeCell ref="D6:D7"/>
  </mergeCells>
  <printOptions horizontalCentered="1"/>
  <pageMargins left="0.511805555555556" right="0.141666666666667" top="0.590277777777778" bottom="0.373611111111111" header="0.590277777777778" footer="0.172916666666667"/>
  <pageSetup paperSize="9" fitToHeight="0" orientation="portrait" useFirstPageNumber="1"/>
  <headerFooter alignWithMargins="0" scaleWithDoc="0">
    <oddFooter>&amp;C第 &amp;P 页，共 &amp;N 页</oddFooter>
  </headerFooter>
  <ignoredErrors>
    <ignoredError sqref="C68:E70 C67 D71"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D4" sqref="D4"/>
    </sheetView>
  </sheetViews>
  <sheetFormatPr defaultColWidth="8.88888888888889" defaultRowHeight="12" outlineLevelRow="3"/>
  <cols>
    <col min="1" max="1" width="95" style="1" customWidth="1"/>
    <col min="2" max="16384" width="8.88888888888889" style="1"/>
  </cols>
  <sheetData>
    <row r="1" ht="28.95" customHeight="1"/>
    <row r="2" ht="29.4" spans="1:1">
      <c r="A2" s="134" t="s">
        <v>885</v>
      </c>
    </row>
    <row r="3" ht="28.2" spans="1:1">
      <c r="A3" s="61"/>
    </row>
    <row r="4" ht="409.05" customHeight="1" spans="1:1">
      <c r="A4" s="135" t="s">
        <v>886</v>
      </c>
    </row>
  </sheetData>
  <pageMargins left="0.786805555555556" right="0.393055555555556"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48"/>
  <sheetViews>
    <sheetView zoomScale="85" zoomScaleNormal="85" workbookViewId="0">
      <pane ySplit="7" topLeftCell="A8" activePane="bottomLeft" state="frozen"/>
      <selection/>
      <selection pane="bottomLeft" activeCell="Q18" sqref="Q18"/>
    </sheetView>
  </sheetViews>
  <sheetFormatPr defaultColWidth="8.88888888888889" defaultRowHeight="12" outlineLevelCol="5"/>
  <cols>
    <col min="1" max="1" width="38.1018518518519" style="64" customWidth="1"/>
    <col min="2" max="4" width="11.2222222222222" style="64" customWidth="1"/>
    <col min="5" max="5" width="12.5555555555556" style="64" customWidth="1"/>
    <col min="6" max="6" width="12.8888888888889" style="64" customWidth="1"/>
    <col min="7" max="16384" width="8.88888888888889" style="64"/>
  </cols>
  <sheetData>
    <row r="2" ht="24" customHeight="1" spans="1:1">
      <c r="A2" s="66" t="s">
        <v>887</v>
      </c>
    </row>
    <row r="3" ht="24" customHeight="1" spans="1:1">
      <c r="A3" s="66"/>
    </row>
    <row r="4" ht="24" spans="1:6">
      <c r="A4" s="88" t="s">
        <v>888</v>
      </c>
      <c r="B4" s="89"/>
      <c r="C4" s="89"/>
      <c r="D4" s="89"/>
      <c r="E4" s="89"/>
      <c r="F4" s="89"/>
    </row>
    <row r="5" ht="28.05" customHeight="1" spans="1:6">
      <c r="A5" s="110"/>
      <c r="B5" s="111"/>
      <c r="C5" s="112"/>
      <c r="D5" s="112"/>
      <c r="E5" s="113"/>
      <c r="F5" s="92" t="s">
        <v>436</v>
      </c>
    </row>
    <row r="6" ht="33" customHeight="1" spans="1:6">
      <c r="A6" s="114" t="s">
        <v>889</v>
      </c>
      <c r="B6" s="115" t="s">
        <v>890</v>
      </c>
      <c r="C6" s="115" t="s">
        <v>891</v>
      </c>
      <c r="D6" s="116" t="s">
        <v>511</v>
      </c>
      <c r="E6" s="117"/>
      <c r="F6" s="118"/>
    </row>
    <row r="7" ht="36" customHeight="1" spans="1:6">
      <c r="A7" s="114"/>
      <c r="B7" s="119"/>
      <c r="C7" s="119"/>
      <c r="D7" s="119" t="s">
        <v>512</v>
      </c>
      <c r="E7" s="120" t="s">
        <v>892</v>
      </c>
      <c r="F7" s="120" t="s">
        <v>893</v>
      </c>
    </row>
    <row r="8" ht="22.05" customHeight="1" spans="1:6">
      <c r="A8" s="93" t="s">
        <v>894</v>
      </c>
      <c r="B8" s="107">
        <v>8729</v>
      </c>
      <c r="C8" s="107">
        <v>9147</v>
      </c>
      <c r="D8" s="107">
        <v>9411</v>
      </c>
      <c r="E8" s="121">
        <f>IF(B8&lt;&gt;0,C8/B8,"")</f>
        <v>1.04788635582541</v>
      </c>
      <c r="F8" s="122">
        <f>IF(C8&lt;&gt;0,D8/C8,"")</f>
        <v>1.02886192194162</v>
      </c>
    </row>
    <row r="9" ht="22.05" customHeight="1" spans="1:6">
      <c r="A9" s="98" t="s">
        <v>895</v>
      </c>
      <c r="B9" s="123">
        <v>8162</v>
      </c>
      <c r="C9" s="123">
        <v>8489</v>
      </c>
      <c r="D9" s="123">
        <v>8802</v>
      </c>
      <c r="E9" s="121">
        <f t="shared" ref="E9:E46" si="0">IF(B9&lt;&gt;0,C9/B9,"")</f>
        <v>1.04006370987503</v>
      </c>
      <c r="F9" s="97">
        <f t="shared" ref="F9:F46" si="1">IF(C9&lt;&gt;0,D9/C9,"")</f>
        <v>1.03687124514077</v>
      </c>
    </row>
    <row r="10" ht="22.05" customHeight="1" spans="1:6">
      <c r="A10" s="98" t="s">
        <v>896</v>
      </c>
      <c r="B10" s="123">
        <v>19</v>
      </c>
      <c r="C10" s="123">
        <v>19</v>
      </c>
      <c r="D10" s="123">
        <v>19</v>
      </c>
      <c r="E10" s="121">
        <f t="shared" si="0"/>
        <v>1</v>
      </c>
      <c r="F10" s="97">
        <f t="shared" si="1"/>
        <v>1</v>
      </c>
    </row>
    <row r="11" ht="22.05" hidden="1" customHeight="1" spans="1:6">
      <c r="A11" s="98" t="s">
        <v>897</v>
      </c>
      <c r="B11" s="124"/>
      <c r="C11" s="123"/>
      <c r="D11" s="124"/>
      <c r="E11" s="121" t="str">
        <f t="shared" si="0"/>
        <v/>
      </c>
      <c r="F11" s="97" t="str">
        <f t="shared" si="1"/>
        <v/>
      </c>
    </row>
    <row r="12" ht="22.05" customHeight="1" spans="1:6">
      <c r="A12" s="93" t="s">
        <v>898</v>
      </c>
      <c r="B12" s="125">
        <v>13192</v>
      </c>
      <c r="C12" s="126">
        <v>13721</v>
      </c>
      <c r="D12" s="125">
        <v>12600</v>
      </c>
      <c r="E12" s="121">
        <f t="shared" si="0"/>
        <v>1.04010006064281</v>
      </c>
      <c r="F12" s="97">
        <f t="shared" si="1"/>
        <v>0.918300415421616</v>
      </c>
    </row>
    <row r="13" ht="22.05" customHeight="1" spans="1:6">
      <c r="A13" s="98" t="s">
        <v>895</v>
      </c>
      <c r="B13" s="127">
        <v>11656</v>
      </c>
      <c r="C13" s="128">
        <v>11795</v>
      </c>
      <c r="D13" s="127">
        <v>11821</v>
      </c>
      <c r="E13" s="121">
        <f t="shared" si="0"/>
        <v>1.01192518874399</v>
      </c>
      <c r="F13" s="97">
        <f t="shared" si="1"/>
        <v>1.00220432386604</v>
      </c>
    </row>
    <row r="14" ht="22.05" customHeight="1" spans="1:6">
      <c r="A14" s="98" t="s">
        <v>896</v>
      </c>
      <c r="B14" s="127">
        <v>48</v>
      </c>
      <c r="C14" s="128">
        <v>65</v>
      </c>
      <c r="D14" s="127">
        <v>379</v>
      </c>
      <c r="E14" s="121">
        <f t="shared" si="0"/>
        <v>1.35416666666667</v>
      </c>
      <c r="F14" s="97">
        <f t="shared" si="1"/>
        <v>5.83076923076923</v>
      </c>
    </row>
    <row r="15" ht="22.05" customHeight="1" spans="1:6">
      <c r="A15" s="98" t="s">
        <v>897</v>
      </c>
      <c r="B15" s="127">
        <v>1238</v>
      </c>
      <c r="C15" s="128">
        <v>1735</v>
      </c>
      <c r="D15" s="127">
        <v>300</v>
      </c>
      <c r="E15" s="121">
        <f t="shared" si="0"/>
        <v>1.40145395799677</v>
      </c>
      <c r="F15" s="97">
        <f t="shared" si="1"/>
        <v>0.172910662824208</v>
      </c>
    </row>
    <row r="16" ht="22.05" customHeight="1" spans="1:6">
      <c r="A16" s="93" t="s">
        <v>899</v>
      </c>
      <c r="B16" s="129">
        <v>546</v>
      </c>
      <c r="C16" s="107">
        <v>556</v>
      </c>
      <c r="D16" s="129">
        <v>558</v>
      </c>
      <c r="E16" s="121">
        <f t="shared" si="0"/>
        <v>1.01831501831502</v>
      </c>
      <c r="F16" s="97">
        <f t="shared" si="1"/>
        <v>1.00359712230216</v>
      </c>
    </row>
    <row r="17" ht="22.05" customHeight="1" spans="1:6">
      <c r="A17" s="98" t="s">
        <v>895</v>
      </c>
      <c r="B17" s="123">
        <v>543</v>
      </c>
      <c r="C17" s="123">
        <v>551</v>
      </c>
      <c r="D17" s="123">
        <v>555</v>
      </c>
      <c r="E17" s="121">
        <f t="shared" si="0"/>
        <v>1.01473296500921</v>
      </c>
      <c r="F17" s="97">
        <f t="shared" si="1"/>
        <v>1.00725952813067</v>
      </c>
    </row>
    <row r="18" ht="22.05" customHeight="1" spans="1:6">
      <c r="A18" s="98" t="s">
        <v>896</v>
      </c>
      <c r="B18" s="123">
        <v>2</v>
      </c>
      <c r="C18" s="123">
        <v>1</v>
      </c>
      <c r="D18" s="123">
        <v>1</v>
      </c>
      <c r="E18" s="121">
        <f t="shared" si="0"/>
        <v>0.5</v>
      </c>
      <c r="F18" s="97">
        <f t="shared" si="1"/>
        <v>1</v>
      </c>
    </row>
    <row r="19" ht="22.05" hidden="1" customHeight="1" spans="1:6">
      <c r="A19" s="98" t="s">
        <v>897</v>
      </c>
      <c r="B19" s="123"/>
      <c r="C19" s="123"/>
      <c r="D19" s="123"/>
      <c r="E19" s="121" t="str">
        <f t="shared" si="0"/>
        <v/>
      </c>
      <c r="F19" s="97" t="str">
        <f t="shared" si="1"/>
        <v/>
      </c>
    </row>
    <row r="20" ht="22.05" hidden="1" customHeight="1" spans="1:6">
      <c r="A20" s="93" t="s">
        <v>900</v>
      </c>
      <c r="B20" s="130">
        <f>SUM(B21:B23)</f>
        <v>0</v>
      </c>
      <c r="C20" s="130">
        <v>0</v>
      </c>
      <c r="D20" s="130">
        <f>SUM(D21:D23)</f>
        <v>0</v>
      </c>
      <c r="E20" s="121" t="str">
        <f t="shared" si="0"/>
        <v/>
      </c>
      <c r="F20" s="97" t="str">
        <f t="shared" si="1"/>
        <v/>
      </c>
    </row>
    <row r="21" ht="22.05" hidden="1" customHeight="1" spans="1:6">
      <c r="A21" s="98" t="s">
        <v>895</v>
      </c>
      <c r="B21" s="123"/>
      <c r="C21" s="123"/>
      <c r="D21" s="123"/>
      <c r="E21" s="121" t="str">
        <f t="shared" si="0"/>
        <v/>
      </c>
      <c r="F21" s="97" t="str">
        <f t="shared" si="1"/>
        <v/>
      </c>
    </row>
    <row r="22" ht="22.05" hidden="1" customHeight="1" spans="1:6">
      <c r="A22" s="98" t="s">
        <v>896</v>
      </c>
      <c r="B22" s="123"/>
      <c r="C22" s="123"/>
      <c r="D22" s="123"/>
      <c r="E22" s="121" t="str">
        <f t="shared" si="0"/>
        <v/>
      </c>
      <c r="F22" s="97" t="str">
        <f t="shared" si="1"/>
        <v/>
      </c>
    </row>
    <row r="23" ht="22.05" hidden="1" customHeight="1" spans="1:6">
      <c r="A23" s="98" t="s">
        <v>897</v>
      </c>
      <c r="B23" s="123"/>
      <c r="C23" s="123"/>
      <c r="D23" s="123"/>
      <c r="E23" s="96" t="str">
        <f t="shared" si="0"/>
        <v/>
      </c>
      <c r="F23" s="97" t="str">
        <f t="shared" si="1"/>
        <v/>
      </c>
    </row>
    <row r="24" ht="22.05" customHeight="1" spans="1:6">
      <c r="A24" s="93" t="s">
        <v>901</v>
      </c>
      <c r="B24" s="130">
        <v>429</v>
      </c>
      <c r="C24" s="130">
        <v>702</v>
      </c>
      <c r="D24" s="130">
        <v>483</v>
      </c>
      <c r="E24" s="121">
        <f t="shared" si="0"/>
        <v>1.63636363636364</v>
      </c>
      <c r="F24" s="97">
        <f t="shared" si="1"/>
        <v>0.688034188034188</v>
      </c>
    </row>
    <row r="25" ht="22.05" customHeight="1" spans="1:6">
      <c r="A25" s="98" t="s">
        <v>895</v>
      </c>
      <c r="B25" s="123">
        <v>428</v>
      </c>
      <c r="C25" s="123">
        <v>701</v>
      </c>
      <c r="D25" s="123">
        <v>482</v>
      </c>
      <c r="E25" s="121">
        <f t="shared" si="0"/>
        <v>1.63785046728972</v>
      </c>
      <c r="F25" s="97">
        <f t="shared" si="1"/>
        <v>0.687589158345221</v>
      </c>
    </row>
    <row r="26" ht="19.05" customHeight="1" spans="1:6">
      <c r="A26" s="98" t="s">
        <v>896</v>
      </c>
      <c r="B26" s="123">
        <v>1</v>
      </c>
      <c r="C26" s="123">
        <v>1</v>
      </c>
      <c r="D26" s="123">
        <v>1</v>
      </c>
      <c r="E26" s="121">
        <f t="shared" si="0"/>
        <v>1</v>
      </c>
      <c r="F26" s="97">
        <f t="shared" si="1"/>
        <v>1</v>
      </c>
    </row>
    <row r="27" ht="22.05" hidden="1" customHeight="1" spans="1:6">
      <c r="A27" s="98" t="s">
        <v>897</v>
      </c>
      <c r="B27" s="123"/>
      <c r="C27" s="123"/>
      <c r="D27" s="123"/>
      <c r="E27" s="121" t="str">
        <f t="shared" si="0"/>
        <v/>
      </c>
      <c r="F27" s="97" t="str">
        <f t="shared" si="1"/>
        <v/>
      </c>
    </row>
    <row r="28" ht="22.05" hidden="1" customHeight="1" spans="1:6">
      <c r="A28" s="93" t="s">
        <v>902</v>
      </c>
      <c r="B28" s="130">
        <f>SUM(B29:B31)</f>
        <v>0</v>
      </c>
      <c r="C28" s="130">
        <v>0</v>
      </c>
      <c r="D28" s="130">
        <f>SUM(D29:D31)</f>
        <v>0</v>
      </c>
      <c r="E28" s="121" t="str">
        <f t="shared" si="0"/>
        <v/>
      </c>
      <c r="F28" s="97" t="str">
        <f t="shared" si="1"/>
        <v/>
      </c>
    </row>
    <row r="29" ht="22.05" hidden="1" customHeight="1" spans="1:6">
      <c r="A29" s="98" t="s">
        <v>895</v>
      </c>
      <c r="B29" s="107"/>
      <c r="C29" s="107"/>
      <c r="D29" s="107"/>
      <c r="E29" s="121" t="str">
        <f t="shared" si="0"/>
        <v/>
      </c>
      <c r="F29" s="97" t="str">
        <f t="shared" si="1"/>
        <v/>
      </c>
    </row>
    <row r="30" ht="22.05" hidden="1" customHeight="1" spans="1:6">
      <c r="A30" s="98" t="s">
        <v>896</v>
      </c>
      <c r="B30" s="107"/>
      <c r="C30" s="107"/>
      <c r="D30" s="107"/>
      <c r="E30" s="121" t="str">
        <f t="shared" si="0"/>
        <v/>
      </c>
      <c r="F30" s="97" t="str">
        <f t="shared" si="1"/>
        <v/>
      </c>
    </row>
    <row r="31" ht="22.05" hidden="1" customHeight="1" spans="1:6">
      <c r="A31" s="98" t="s">
        <v>897</v>
      </c>
      <c r="B31" s="107"/>
      <c r="C31" s="107"/>
      <c r="D31" s="107"/>
      <c r="E31" s="121" t="str">
        <f t="shared" si="0"/>
        <v/>
      </c>
      <c r="F31" s="97" t="str">
        <f t="shared" si="1"/>
        <v/>
      </c>
    </row>
    <row r="32" ht="22.05" customHeight="1" spans="1:6">
      <c r="A32" s="93" t="s">
        <v>903</v>
      </c>
      <c r="B32" s="107">
        <v>9874</v>
      </c>
      <c r="C32" s="130">
        <v>8876</v>
      </c>
      <c r="D32" s="107">
        <v>10419</v>
      </c>
      <c r="E32" s="121">
        <f t="shared" si="0"/>
        <v>0.898926473566943</v>
      </c>
      <c r="F32" s="97">
        <f t="shared" si="1"/>
        <v>1.17383956737269</v>
      </c>
    </row>
    <row r="33" ht="22.05" customHeight="1" spans="1:6">
      <c r="A33" s="98" t="s">
        <v>895</v>
      </c>
      <c r="B33" s="123">
        <v>3006</v>
      </c>
      <c r="C33" s="123">
        <v>2679</v>
      </c>
      <c r="D33" s="123">
        <v>2787</v>
      </c>
      <c r="E33" s="121">
        <f t="shared" si="0"/>
        <v>0.891217564870259</v>
      </c>
      <c r="F33" s="97">
        <f t="shared" si="1"/>
        <v>1.04031354983203</v>
      </c>
    </row>
    <row r="34" ht="22.05" customHeight="1" spans="1:6">
      <c r="A34" s="98" t="s">
        <v>896</v>
      </c>
      <c r="B34" s="123">
        <v>85</v>
      </c>
      <c r="C34" s="123">
        <v>71</v>
      </c>
      <c r="D34" s="123">
        <v>824</v>
      </c>
      <c r="E34" s="121">
        <f t="shared" si="0"/>
        <v>0.835294117647059</v>
      </c>
      <c r="F34" s="97">
        <f t="shared" si="1"/>
        <v>11.6056338028169</v>
      </c>
    </row>
    <row r="35" ht="22.05" customHeight="1" spans="1:6">
      <c r="A35" s="98" t="s">
        <v>897</v>
      </c>
      <c r="B35" s="123">
        <v>5709</v>
      </c>
      <c r="C35" s="123">
        <v>5054</v>
      </c>
      <c r="D35" s="123">
        <v>5989</v>
      </c>
      <c r="E35" s="121">
        <f t="shared" si="0"/>
        <v>0.88526887370818</v>
      </c>
      <c r="F35" s="97">
        <f t="shared" si="1"/>
        <v>1.18500197863079</v>
      </c>
    </row>
    <row r="36" ht="22.05" hidden="1" customHeight="1" spans="1:6">
      <c r="A36" s="93" t="s">
        <v>904</v>
      </c>
      <c r="B36" s="130">
        <f>SUM(B37:B39)</f>
        <v>0</v>
      </c>
      <c r="C36" s="130">
        <v>0</v>
      </c>
      <c r="D36" s="130">
        <f>SUM(D37:D39)</f>
        <v>0</v>
      </c>
      <c r="E36" s="121" t="str">
        <f t="shared" si="0"/>
        <v/>
      </c>
      <c r="F36" s="97" t="str">
        <f t="shared" si="1"/>
        <v/>
      </c>
    </row>
    <row r="37" ht="22.05" hidden="1" customHeight="1" spans="1:6">
      <c r="A37" s="98" t="s">
        <v>895</v>
      </c>
      <c r="B37" s="123"/>
      <c r="C37" s="123"/>
      <c r="D37" s="123"/>
      <c r="E37" s="121" t="str">
        <f t="shared" si="0"/>
        <v/>
      </c>
      <c r="F37" s="97" t="str">
        <f t="shared" si="1"/>
        <v/>
      </c>
    </row>
    <row r="38" ht="22.05" hidden="1" customHeight="1" spans="1:6">
      <c r="A38" s="98" t="s">
        <v>896</v>
      </c>
      <c r="B38" s="123"/>
      <c r="C38" s="123"/>
      <c r="D38" s="123"/>
      <c r="E38" s="121" t="str">
        <f t="shared" si="0"/>
        <v/>
      </c>
      <c r="F38" s="97" t="str">
        <f t="shared" si="1"/>
        <v/>
      </c>
    </row>
    <row r="39" ht="22.05" hidden="1" customHeight="1" spans="1:6">
      <c r="A39" s="98" t="s">
        <v>897</v>
      </c>
      <c r="B39" s="123"/>
      <c r="C39" s="123"/>
      <c r="D39" s="123"/>
      <c r="E39" s="121" t="str">
        <f t="shared" si="0"/>
        <v/>
      </c>
      <c r="F39" s="97" t="str">
        <f t="shared" si="1"/>
        <v/>
      </c>
    </row>
    <row r="40" ht="22.05" customHeight="1" spans="1:6">
      <c r="A40" s="105" t="s">
        <v>905</v>
      </c>
      <c r="B40" s="130">
        <f>B8+B12+B16+B24+B32</f>
        <v>32770</v>
      </c>
      <c r="C40" s="130">
        <f>C8+C12+C16+C24+C32</f>
        <v>33002</v>
      </c>
      <c r="D40" s="130">
        <f>D8+D12+D16+D24+D32</f>
        <v>33471</v>
      </c>
      <c r="E40" s="121">
        <f t="shared" si="0"/>
        <v>1.0070796460177</v>
      </c>
      <c r="F40" s="97">
        <f t="shared" si="1"/>
        <v>1.01421125992364</v>
      </c>
    </row>
    <row r="41" ht="22.05" customHeight="1" spans="1:6">
      <c r="A41" s="98" t="s">
        <v>906</v>
      </c>
      <c r="B41" s="131">
        <f t="shared" ref="B41:D43" si="2">B9+B13+B17+B21+B25+B29+B33+B37</f>
        <v>23795</v>
      </c>
      <c r="C41" s="131">
        <f>C9+C13+C17+C25+C33</f>
        <v>24215</v>
      </c>
      <c r="D41" s="131">
        <f t="shared" si="2"/>
        <v>24447</v>
      </c>
      <c r="E41" s="121">
        <f t="shared" si="0"/>
        <v>1.01765076696785</v>
      </c>
      <c r="F41" s="97">
        <f t="shared" si="1"/>
        <v>1.00958083832335</v>
      </c>
    </row>
    <row r="42" ht="22.05" customHeight="1" spans="1:6">
      <c r="A42" s="98" t="s">
        <v>907</v>
      </c>
      <c r="B42" s="131">
        <f t="shared" si="2"/>
        <v>155</v>
      </c>
      <c r="C42" s="131">
        <f>C10+C14+C18+C26+C34</f>
        <v>157</v>
      </c>
      <c r="D42" s="131">
        <f t="shared" si="2"/>
        <v>1224</v>
      </c>
      <c r="E42" s="121">
        <f t="shared" si="0"/>
        <v>1.01290322580645</v>
      </c>
      <c r="F42" s="97">
        <f t="shared" si="1"/>
        <v>7.79617834394904</v>
      </c>
    </row>
    <row r="43" ht="22.05" customHeight="1" spans="1:6">
      <c r="A43" s="98" t="s">
        <v>908</v>
      </c>
      <c r="B43" s="131">
        <f t="shared" si="2"/>
        <v>6947</v>
      </c>
      <c r="C43" s="131">
        <f>C15+C35</f>
        <v>6789</v>
      </c>
      <c r="D43" s="131">
        <f t="shared" si="2"/>
        <v>6289</v>
      </c>
      <c r="E43" s="121">
        <f t="shared" si="0"/>
        <v>0.977256369655967</v>
      </c>
      <c r="F43" s="97">
        <f t="shared" si="1"/>
        <v>0.926351450876418</v>
      </c>
    </row>
    <row r="44" ht="19.05" customHeight="1" spans="1:6">
      <c r="A44" s="93" t="s">
        <v>909</v>
      </c>
      <c r="B44" s="107">
        <f>7203+985+50</f>
        <v>8238</v>
      </c>
      <c r="C44" s="107">
        <f>7557+874+54</f>
        <v>8485</v>
      </c>
      <c r="D44" s="107">
        <f>8039+6558+1025+366</f>
        <v>15988</v>
      </c>
      <c r="E44" s="121">
        <f t="shared" si="0"/>
        <v>1.02998300558388</v>
      </c>
      <c r="F44" s="97">
        <f t="shared" si="1"/>
        <v>1.88426635238656</v>
      </c>
    </row>
    <row r="45" ht="13.95" hidden="1" customHeight="1" spans="1:6">
      <c r="A45" s="93" t="s">
        <v>910</v>
      </c>
      <c r="B45" s="123"/>
      <c r="C45" s="107"/>
      <c r="D45" s="107"/>
      <c r="E45" s="132" t="str">
        <f t="shared" si="0"/>
        <v/>
      </c>
      <c r="F45" s="122" t="str">
        <f t="shared" si="1"/>
        <v/>
      </c>
    </row>
    <row r="46" ht="22.05" customHeight="1" spans="1:6">
      <c r="A46" s="105" t="s">
        <v>911</v>
      </c>
      <c r="B46" s="107">
        <f>B40+B44+B45</f>
        <v>41008</v>
      </c>
      <c r="C46" s="107">
        <f>C40+C44+C45</f>
        <v>41487</v>
      </c>
      <c r="D46" s="107">
        <f>D40+D44+D45</f>
        <v>49459</v>
      </c>
      <c r="E46" s="132">
        <f t="shared" si="0"/>
        <v>1.0116806476785</v>
      </c>
      <c r="F46" s="122">
        <f t="shared" si="1"/>
        <v>1.19215657916938</v>
      </c>
    </row>
    <row r="47" ht="22.05" hidden="1" customHeight="1" spans="2:4">
      <c r="B47" s="133">
        <v>31184</v>
      </c>
      <c r="C47" s="133">
        <v>32802</v>
      </c>
      <c r="D47" s="133">
        <v>36634</v>
      </c>
    </row>
    <row r="48" ht="17.4" hidden="1" spans="2:4">
      <c r="B48" s="133">
        <v>31184</v>
      </c>
      <c r="C48" s="133">
        <v>36027</v>
      </c>
      <c r="D48" s="133">
        <v>36634</v>
      </c>
    </row>
  </sheetData>
  <mergeCells count="5">
    <mergeCell ref="A4:F4"/>
    <mergeCell ref="D6:F6"/>
    <mergeCell ref="A6:A7"/>
    <mergeCell ref="B6:B7"/>
    <mergeCell ref="C6:C7"/>
  </mergeCells>
  <conditionalFormatting sqref="E9">
    <cfRule type="cellIs" dxfId="0" priority="34" stopIfTrue="1" operator="lessThan">
      <formula>0</formula>
    </cfRule>
  </conditionalFormatting>
  <conditionalFormatting sqref="B28">
    <cfRule type="cellIs" dxfId="0" priority="6" stopIfTrue="1" operator="lessThan">
      <formula>0</formula>
    </cfRule>
  </conditionalFormatting>
  <conditionalFormatting sqref="C32">
    <cfRule type="cellIs" dxfId="0" priority="15" stopIfTrue="1" operator="lessThan">
      <formula>0</formula>
    </cfRule>
  </conditionalFormatting>
  <conditionalFormatting sqref="B40">
    <cfRule type="cellIs" dxfId="0" priority="1" stopIfTrue="1" operator="lessThan">
      <formula>0</formula>
    </cfRule>
  </conditionalFormatting>
  <conditionalFormatting sqref="C40:D40">
    <cfRule type="cellIs" dxfId="0" priority="11" stopIfTrue="1" operator="lessThan">
      <formula>0</formula>
    </cfRule>
  </conditionalFormatting>
  <conditionalFormatting sqref="B41:B43">
    <cfRule type="cellIs" dxfId="0" priority="2" stopIfTrue="1" operator="lessThan">
      <formula>0</formula>
    </cfRule>
  </conditionalFormatting>
  <conditionalFormatting sqref="E8:E46">
    <cfRule type="cellIs" dxfId="1" priority="25" stopIfTrue="1" operator="greaterThan">
      <formula>10</formula>
    </cfRule>
    <cfRule type="cellIs" dxfId="1" priority="26" stopIfTrue="1" operator="lessThanOrEqual">
      <formula>-1</formula>
    </cfRule>
  </conditionalFormatting>
  <conditionalFormatting sqref="E10:E12">
    <cfRule type="cellIs" dxfId="0" priority="24" stopIfTrue="1" operator="lessThan">
      <formula>0</formula>
    </cfRule>
  </conditionalFormatting>
  <conditionalFormatting sqref="E13:E17">
    <cfRule type="cellIs" dxfId="0" priority="35" stopIfTrue="1" operator="lessThan">
      <formula>0</formula>
    </cfRule>
  </conditionalFormatting>
  <conditionalFormatting sqref="E20:E31">
    <cfRule type="cellIs" dxfId="0" priority="36" stopIfTrue="1" operator="lessThan">
      <formula>0</formula>
    </cfRule>
  </conditionalFormatting>
  <conditionalFormatting sqref="E32:E35">
    <cfRule type="cellIs" dxfId="0" priority="37" stopIfTrue="1" operator="lessThan">
      <formula>0</formula>
    </cfRule>
    <cfRule type="cellIs" dxfId="0" priority="39" stopIfTrue="1" operator="lessThan">
      <formula>0</formula>
    </cfRule>
  </conditionalFormatting>
  <conditionalFormatting sqref="E36:E40">
    <cfRule type="cellIs" dxfId="0" priority="38" stopIfTrue="1" operator="lessThan">
      <formula>0</formula>
    </cfRule>
  </conditionalFormatting>
  <conditionalFormatting sqref="E40:E46">
    <cfRule type="cellIs" dxfId="0" priority="28" stopIfTrue="1" operator="lessThan">
      <formula>0</formula>
    </cfRule>
  </conditionalFormatting>
  <conditionalFormatting sqref="D32 C16:D16 C12">
    <cfRule type="cellIs" dxfId="0" priority="13" stopIfTrue="1" operator="lessThan">
      <formula>0</formula>
    </cfRule>
  </conditionalFormatting>
  <conditionalFormatting sqref="B32 B16">
    <cfRule type="cellIs" dxfId="0" priority="3" stopIfTrue="1" operator="lessThan">
      <formula>0</formula>
    </cfRule>
  </conditionalFormatting>
  <conditionalFormatting sqref="B24 B20">
    <cfRule type="cellIs" dxfId="0" priority="4" stopIfTrue="1" operator="lessThan">
      <formula>0</formula>
    </cfRule>
  </conditionalFormatting>
  <conditionalFormatting sqref="C24:D24 C20:D20">
    <cfRule type="cellIs" dxfId="0" priority="14" stopIfTrue="1" operator="lessThan">
      <formula>0</formula>
    </cfRule>
  </conditionalFormatting>
  <conditionalFormatting sqref="C32 C28:D28">
    <cfRule type="cellIs" dxfId="0" priority="17" stopIfTrue="1" operator="lessThan">
      <formula>0</formula>
    </cfRule>
  </conditionalFormatting>
  <conditionalFormatting sqref="B40 B36">
    <cfRule type="cellIs" dxfId="0" priority="5" stopIfTrue="1" operator="lessThan">
      <formula>0</formula>
    </cfRule>
  </conditionalFormatting>
  <conditionalFormatting sqref="C40:D40 C36:D36">
    <cfRule type="cellIs" dxfId="0" priority="16" stopIfTrue="1" operator="lessThan">
      <formula>0</formula>
    </cfRule>
  </conditionalFormatting>
  <conditionalFormatting sqref="C41:D43">
    <cfRule type="cellIs" dxfId="0" priority="12" stopIfTrue="1" operator="lessThan">
      <formula>0</formula>
    </cfRule>
  </conditionalFormatting>
  <pageMargins left="0.708333333333333" right="0.236111111111111" top="0.786805555555556" bottom="0.472222222222222" header="0.5" footer="0.5"/>
  <pageSetup paperSize="9" orientation="portrait"/>
  <headerFooter/>
  <ignoredErrors>
    <ignoredError sqref="C41:C43"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一般公共预算-表一</vt:lpstr>
      <vt:lpstr>表二</vt:lpstr>
      <vt:lpstr>表三</vt:lpstr>
      <vt:lpstr>一般公共预算说明1</vt:lpstr>
      <vt:lpstr>政府性基金-表四</vt:lpstr>
      <vt:lpstr>表五</vt:lpstr>
      <vt:lpstr>表六</vt:lpstr>
      <vt:lpstr>政府性基金说明2</vt:lpstr>
      <vt:lpstr>社保基金-表七</vt:lpstr>
      <vt:lpstr>表八</vt:lpstr>
      <vt:lpstr>表九</vt:lpstr>
      <vt:lpstr>社保基金说明3</vt:lpstr>
      <vt:lpstr>表十</vt:lpstr>
      <vt:lpstr>表十一</vt:lpstr>
      <vt:lpstr>国有资本经营预算说明4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2021-12-10T07:17:00Z</dcterms:created>
  <cp:lastPrinted>2024-01-11T13:43:00Z</cp:lastPrinted>
  <dcterms:modified xsi:type="dcterms:W3CDTF">2024-01-25T13:41:10Z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